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firstSheet="2" activeTab="12"/>
  </bookViews>
  <sheets>
    <sheet name="январь" sheetId="1" r:id="rId1"/>
    <sheet name="февраль" sheetId="2" r:id="rId2"/>
    <sheet name="март" sheetId="3" r:id="rId3"/>
    <sheet name="апрель" sheetId="4" r:id="rId4"/>
    <sheet name="май" sheetId="5" r:id="rId5"/>
    <sheet name="июнь" sheetId="6" r:id="rId6"/>
    <sheet name="июль" sheetId="7" r:id="rId7"/>
    <sheet name="август" sheetId="8" r:id="rId8"/>
    <sheet name="сентябрь" sheetId="9" r:id="rId9"/>
    <sheet name="октябрь" sheetId="10" r:id="rId10"/>
    <sheet name="ноябрь" sheetId="11" r:id="rId11"/>
    <sheet name="декабрь" sheetId="12" r:id="rId12"/>
    <sheet name="год"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god">[1]Титульный!$F$8</definedName>
    <definedName name="kvartal">[1]Титульный!$G$8</definedName>
    <definedName name="post_without_enes_name">[1]REESTR_ORG!$X$200:$X$253</definedName>
    <definedName name="sbwt_name">[1]REESTR_ORG!$H$200:$H$221</definedName>
    <definedName name="tso_name">[1]REESTR_ORG!$A$200:$A$314</definedName>
  </definedNames>
  <calcPr calcId="125725"/>
</workbook>
</file>

<file path=xl/calcChain.xml><?xml version="1.0" encoding="utf-8"?>
<calcChain xmlns="http://schemas.openxmlformats.org/spreadsheetml/2006/main">
  <c r="J145" i="13"/>
  <c r="I145"/>
  <c r="H145"/>
  <c r="G145"/>
  <c r="F145" s="1"/>
  <c r="F142"/>
  <c r="E142"/>
  <c r="J140"/>
  <c r="J133" s="1"/>
  <c r="I140"/>
  <c r="H140"/>
  <c r="G140"/>
  <c r="J137"/>
  <c r="I137"/>
  <c r="H137"/>
  <c r="G137"/>
  <c r="G133" s="1"/>
  <c r="J134"/>
  <c r="I134"/>
  <c r="H134"/>
  <c r="F134" s="1"/>
  <c r="G134"/>
  <c r="I133"/>
  <c r="J129"/>
  <c r="I129"/>
  <c r="H129"/>
  <c r="G129"/>
  <c r="F129"/>
  <c r="H126"/>
  <c r="F126"/>
  <c r="J124"/>
  <c r="I124"/>
  <c r="F124" s="1"/>
  <c r="H124"/>
  <c r="G124"/>
  <c r="J121"/>
  <c r="J117" s="1"/>
  <c r="I121"/>
  <c r="H121"/>
  <c r="G121"/>
  <c r="F121"/>
  <c r="J118"/>
  <c r="I118"/>
  <c r="H118"/>
  <c r="G118"/>
  <c r="F118" s="1"/>
  <c r="H117"/>
  <c r="F115"/>
  <c r="F114"/>
  <c r="J111"/>
  <c r="I111"/>
  <c r="H111"/>
  <c r="F111" s="1"/>
  <c r="G111"/>
  <c r="J110"/>
  <c r="I110"/>
  <c r="F110" s="1"/>
  <c r="H110"/>
  <c r="G110"/>
  <c r="J108"/>
  <c r="J106" s="1"/>
  <c r="I108"/>
  <c r="H108"/>
  <c r="G108"/>
  <c r="F108"/>
  <c r="J107"/>
  <c r="I107"/>
  <c r="H107"/>
  <c r="G107"/>
  <c r="F107" s="1"/>
  <c r="I106"/>
  <c r="H106"/>
  <c r="J104"/>
  <c r="I104"/>
  <c r="F104" s="1"/>
  <c r="H104"/>
  <c r="G104"/>
  <c r="J100"/>
  <c r="I100"/>
  <c r="H100"/>
  <c r="G100"/>
  <c r="F100"/>
  <c r="J97"/>
  <c r="I97"/>
  <c r="H97"/>
  <c r="G97"/>
  <c r="F97" s="1"/>
  <c r="J94"/>
  <c r="I94"/>
  <c r="H94"/>
  <c r="F94" s="1"/>
  <c r="G94"/>
  <c r="J92"/>
  <c r="J90" s="1"/>
  <c r="I92"/>
  <c r="F92" s="1"/>
  <c r="H92"/>
  <c r="G92"/>
  <c r="E92"/>
  <c r="H90"/>
  <c r="G90"/>
  <c r="J88"/>
  <c r="I88"/>
  <c r="H88"/>
  <c r="F88" s="1"/>
  <c r="G88"/>
  <c r="E88"/>
  <c r="J87"/>
  <c r="I87"/>
  <c r="H87"/>
  <c r="G87"/>
  <c r="F87"/>
  <c r="E87"/>
  <c r="J86"/>
  <c r="I86"/>
  <c r="H86"/>
  <c r="F86" s="1"/>
  <c r="G86"/>
  <c r="E86"/>
  <c r="J85"/>
  <c r="J83" s="1"/>
  <c r="J82" s="1"/>
  <c r="I85"/>
  <c r="H85"/>
  <c r="G85"/>
  <c r="G83" s="1"/>
  <c r="F85"/>
  <c r="E85"/>
  <c r="I83"/>
  <c r="H83"/>
  <c r="H82" s="1"/>
  <c r="J79"/>
  <c r="J78"/>
  <c r="I78"/>
  <c r="H78"/>
  <c r="G103" s="1"/>
  <c r="F78"/>
  <c r="H77"/>
  <c r="J76"/>
  <c r="I76"/>
  <c r="H76"/>
  <c r="G76"/>
  <c r="F76" s="1"/>
  <c r="J74"/>
  <c r="I74"/>
  <c r="I72" s="1"/>
  <c r="H74"/>
  <c r="F74" s="1"/>
  <c r="G74"/>
  <c r="E74"/>
  <c r="J72"/>
  <c r="G72"/>
  <c r="J70"/>
  <c r="I70"/>
  <c r="H70"/>
  <c r="H68" s="1"/>
  <c r="G70"/>
  <c r="G68" s="1"/>
  <c r="E70"/>
  <c r="J68"/>
  <c r="I68"/>
  <c r="I66" s="1"/>
  <c r="J67"/>
  <c r="J66" s="1"/>
  <c r="I67"/>
  <c r="H67"/>
  <c r="G67"/>
  <c r="F63"/>
  <c r="F62"/>
  <c r="F60"/>
  <c r="F59"/>
  <c r="J58"/>
  <c r="I58"/>
  <c r="F58" s="1"/>
  <c r="H58"/>
  <c r="G58"/>
  <c r="F56"/>
  <c r="G55"/>
  <c r="J52"/>
  <c r="I52"/>
  <c r="H52"/>
  <c r="G52"/>
  <c r="F52" s="1"/>
  <c r="J49"/>
  <c r="I49"/>
  <c r="H49"/>
  <c r="F49" s="1"/>
  <c r="G49"/>
  <c r="J46"/>
  <c r="I46"/>
  <c r="F46" s="1"/>
  <c r="H46"/>
  <c r="G46"/>
  <c r="F44"/>
  <c r="J42"/>
  <c r="I42"/>
  <c r="H42"/>
  <c r="G42"/>
  <c r="G34" s="1"/>
  <c r="F40"/>
  <c r="F39"/>
  <c r="F38"/>
  <c r="F37"/>
  <c r="J35"/>
  <c r="I35"/>
  <c r="H35"/>
  <c r="F35" s="1"/>
  <c r="G35"/>
  <c r="J34"/>
  <c r="I34"/>
  <c r="F30"/>
  <c r="H29"/>
  <c r="F28"/>
  <c r="F26"/>
  <c r="J24"/>
  <c r="I24"/>
  <c r="F24" s="1"/>
  <c r="H24"/>
  <c r="G24"/>
  <c r="F22"/>
  <c r="J20"/>
  <c r="I20"/>
  <c r="H20"/>
  <c r="H18" s="1"/>
  <c r="G20"/>
  <c r="G18" s="1"/>
  <c r="F19"/>
  <c r="J18"/>
  <c r="I18"/>
  <c r="J145" i="12"/>
  <c r="I145"/>
  <c r="H145"/>
  <c r="G145"/>
  <c r="F145" s="1"/>
  <c r="F142"/>
  <c r="E142"/>
  <c r="J140"/>
  <c r="I140"/>
  <c r="H140"/>
  <c r="G140"/>
  <c r="F140" s="1"/>
  <c r="J137"/>
  <c r="I137"/>
  <c r="H137"/>
  <c r="G137"/>
  <c r="F137" s="1"/>
  <c r="J134"/>
  <c r="I134"/>
  <c r="I133" s="1"/>
  <c r="H134"/>
  <c r="H133" s="1"/>
  <c r="G134"/>
  <c r="F134" s="1"/>
  <c r="J133"/>
  <c r="J129"/>
  <c r="I129"/>
  <c r="H129"/>
  <c r="G129"/>
  <c r="F129" s="1"/>
  <c r="H126"/>
  <c r="F126" s="1"/>
  <c r="J124"/>
  <c r="I124"/>
  <c r="H124"/>
  <c r="G124"/>
  <c r="F124"/>
  <c r="J121"/>
  <c r="I121"/>
  <c r="H121"/>
  <c r="G121"/>
  <c r="F121" s="1"/>
  <c r="J118"/>
  <c r="J117" s="1"/>
  <c r="I118"/>
  <c r="H118"/>
  <c r="H117" s="1"/>
  <c r="G118"/>
  <c r="F118" s="1"/>
  <c r="I117"/>
  <c r="F115"/>
  <c r="F114"/>
  <c r="J111"/>
  <c r="I111"/>
  <c r="H111"/>
  <c r="G111"/>
  <c r="F111" s="1"/>
  <c r="J110"/>
  <c r="I110"/>
  <c r="H110"/>
  <c r="G110"/>
  <c r="F110"/>
  <c r="J108"/>
  <c r="I108"/>
  <c r="H108"/>
  <c r="G108"/>
  <c r="F108" s="1"/>
  <c r="J107"/>
  <c r="J106" s="1"/>
  <c r="I107"/>
  <c r="H107"/>
  <c r="H106" s="1"/>
  <c r="G107"/>
  <c r="F107" s="1"/>
  <c r="I106"/>
  <c r="J104"/>
  <c r="I104"/>
  <c r="H104"/>
  <c r="G104"/>
  <c r="F104"/>
  <c r="J100"/>
  <c r="I100"/>
  <c r="H100"/>
  <c r="G100"/>
  <c r="F100" s="1"/>
  <c r="J97"/>
  <c r="I97"/>
  <c r="H97"/>
  <c r="G97"/>
  <c r="F97" s="1"/>
  <c r="J94"/>
  <c r="I94"/>
  <c r="H94"/>
  <c r="G94"/>
  <c r="F94" s="1"/>
  <c r="J92"/>
  <c r="J90" s="1"/>
  <c r="I92"/>
  <c r="I90" s="1"/>
  <c r="H92"/>
  <c r="G92"/>
  <c r="F92"/>
  <c r="E92"/>
  <c r="H90"/>
  <c r="G90"/>
  <c r="J88"/>
  <c r="I88"/>
  <c r="H88"/>
  <c r="G88"/>
  <c r="F88" s="1"/>
  <c r="E88"/>
  <c r="J87"/>
  <c r="I87"/>
  <c r="H87"/>
  <c r="G87"/>
  <c r="F87" s="1"/>
  <c r="E87"/>
  <c r="J86"/>
  <c r="I86"/>
  <c r="H86"/>
  <c r="G86"/>
  <c r="F86" s="1"/>
  <c r="E86"/>
  <c r="J85"/>
  <c r="J83" s="1"/>
  <c r="I85"/>
  <c r="H85"/>
  <c r="G85"/>
  <c r="F85" s="1"/>
  <c r="E85"/>
  <c r="I83"/>
  <c r="H83"/>
  <c r="H82" s="1"/>
  <c r="J79"/>
  <c r="J78"/>
  <c r="I78"/>
  <c r="H78"/>
  <c r="G103" s="1"/>
  <c r="H77"/>
  <c r="J76"/>
  <c r="I76"/>
  <c r="H76"/>
  <c r="G76"/>
  <c r="F76" s="1"/>
  <c r="J74"/>
  <c r="I74"/>
  <c r="I72" s="1"/>
  <c r="H74"/>
  <c r="H72" s="1"/>
  <c r="G74"/>
  <c r="F74" s="1"/>
  <c r="E74"/>
  <c r="J72"/>
  <c r="G72"/>
  <c r="J70"/>
  <c r="I70"/>
  <c r="H70"/>
  <c r="H68" s="1"/>
  <c r="H66" s="1"/>
  <c r="G70"/>
  <c r="G68" s="1"/>
  <c r="E70"/>
  <c r="J68"/>
  <c r="I68"/>
  <c r="J67"/>
  <c r="J66" s="1"/>
  <c r="I67"/>
  <c r="H67"/>
  <c r="G67"/>
  <c r="F67" s="1"/>
  <c r="F63"/>
  <c r="F62"/>
  <c r="F60"/>
  <c r="F59"/>
  <c r="J58"/>
  <c r="I58"/>
  <c r="H58"/>
  <c r="G58"/>
  <c r="F58"/>
  <c r="F56"/>
  <c r="G55"/>
  <c r="J52"/>
  <c r="I52"/>
  <c r="H52"/>
  <c r="G52"/>
  <c r="F52" s="1"/>
  <c r="J49"/>
  <c r="I49"/>
  <c r="H49"/>
  <c r="G49"/>
  <c r="F49" s="1"/>
  <c r="J46"/>
  <c r="I46"/>
  <c r="H46"/>
  <c r="G46"/>
  <c r="F46"/>
  <c r="F44"/>
  <c r="J42"/>
  <c r="I42"/>
  <c r="H42"/>
  <c r="G42"/>
  <c r="F42" s="1"/>
  <c r="F40"/>
  <c r="F39"/>
  <c r="F38"/>
  <c r="F37"/>
  <c r="J35"/>
  <c r="I35"/>
  <c r="I34" s="1"/>
  <c r="H35"/>
  <c r="H34" s="1"/>
  <c r="I31" s="1"/>
  <c r="G35"/>
  <c r="F35" s="1"/>
  <c r="J34"/>
  <c r="F30"/>
  <c r="H29"/>
  <c r="F28"/>
  <c r="F26"/>
  <c r="J24"/>
  <c r="I24"/>
  <c r="H24"/>
  <c r="G24"/>
  <c r="F24"/>
  <c r="F22"/>
  <c r="J20"/>
  <c r="I20"/>
  <c r="H20"/>
  <c r="H18" s="1"/>
  <c r="G20"/>
  <c r="G18" s="1"/>
  <c r="F19"/>
  <c r="J18"/>
  <c r="I18"/>
  <c r="J145" i="11"/>
  <c r="I145"/>
  <c r="H145"/>
  <c r="G145"/>
  <c r="F145" s="1"/>
  <c r="F142"/>
  <c r="E142"/>
  <c r="J140"/>
  <c r="I140"/>
  <c r="H140"/>
  <c r="F140" s="1"/>
  <c r="G140"/>
  <c r="J137"/>
  <c r="I137"/>
  <c r="H137"/>
  <c r="G137"/>
  <c r="F137" s="1"/>
  <c r="J134"/>
  <c r="J133" s="1"/>
  <c r="I134"/>
  <c r="H134"/>
  <c r="F134" s="1"/>
  <c r="G134"/>
  <c r="I133"/>
  <c r="G133"/>
  <c r="J129"/>
  <c r="I129"/>
  <c r="H129"/>
  <c r="G129"/>
  <c r="F129"/>
  <c r="H126"/>
  <c r="F126"/>
  <c r="J124"/>
  <c r="I124"/>
  <c r="H124"/>
  <c r="G124"/>
  <c r="F124" s="1"/>
  <c r="J121"/>
  <c r="I121"/>
  <c r="H121"/>
  <c r="G121"/>
  <c r="F121"/>
  <c r="J118"/>
  <c r="I118"/>
  <c r="I117" s="1"/>
  <c r="H118"/>
  <c r="G118"/>
  <c r="F118" s="1"/>
  <c r="J117"/>
  <c r="H117"/>
  <c r="F115"/>
  <c r="F114"/>
  <c r="J111"/>
  <c r="I111"/>
  <c r="H111"/>
  <c r="G111"/>
  <c r="F111"/>
  <c r="J110"/>
  <c r="I110"/>
  <c r="H110"/>
  <c r="G110"/>
  <c r="F110" s="1"/>
  <c r="J108"/>
  <c r="I108"/>
  <c r="H108"/>
  <c r="G108"/>
  <c r="F108"/>
  <c r="J107"/>
  <c r="I107"/>
  <c r="I106" s="1"/>
  <c r="H107"/>
  <c r="G107"/>
  <c r="F107" s="1"/>
  <c r="J106"/>
  <c r="H106"/>
  <c r="J104"/>
  <c r="I104"/>
  <c r="H104"/>
  <c r="G104"/>
  <c r="F104" s="1"/>
  <c r="J100"/>
  <c r="I100"/>
  <c r="H100"/>
  <c r="G100"/>
  <c r="F100"/>
  <c r="J97"/>
  <c r="I97"/>
  <c r="H97"/>
  <c r="G97"/>
  <c r="F97" s="1"/>
  <c r="J94"/>
  <c r="I94"/>
  <c r="H94"/>
  <c r="G94"/>
  <c r="F94"/>
  <c r="J92"/>
  <c r="J90" s="1"/>
  <c r="I92"/>
  <c r="H92"/>
  <c r="G92"/>
  <c r="F92" s="1"/>
  <c r="E92"/>
  <c r="I90"/>
  <c r="H90"/>
  <c r="G90"/>
  <c r="G82" s="1"/>
  <c r="J88"/>
  <c r="I88"/>
  <c r="H88"/>
  <c r="F88" s="1"/>
  <c r="G88"/>
  <c r="E88"/>
  <c r="J87"/>
  <c r="I87"/>
  <c r="H87"/>
  <c r="G87"/>
  <c r="F87"/>
  <c r="E87"/>
  <c r="J86"/>
  <c r="I86"/>
  <c r="H86"/>
  <c r="F86" s="1"/>
  <c r="G86"/>
  <c r="E86"/>
  <c r="J85"/>
  <c r="J83" s="1"/>
  <c r="J82" s="1"/>
  <c r="I85"/>
  <c r="H85"/>
  <c r="G85"/>
  <c r="F85"/>
  <c r="E85"/>
  <c r="I83"/>
  <c r="H83"/>
  <c r="F83" s="1"/>
  <c r="G83"/>
  <c r="I82"/>
  <c r="J79"/>
  <c r="J78"/>
  <c r="I78"/>
  <c r="G103" s="1"/>
  <c r="H78"/>
  <c r="F78"/>
  <c r="H77"/>
  <c r="J76"/>
  <c r="I76"/>
  <c r="H76"/>
  <c r="G76"/>
  <c r="F76" s="1"/>
  <c r="J74"/>
  <c r="I74"/>
  <c r="H74"/>
  <c r="F74" s="1"/>
  <c r="G74"/>
  <c r="E74"/>
  <c r="J72"/>
  <c r="I72"/>
  <c r="G72"/>
  <c r="J70"/>
  <c r="I70"/>
  <c r="H70"/>
  <c r="H68" s="1"/>
  <c r="G70"/>
  <c r="G68" s="1"/>
  <c r="E70"/>
  <c r="J68"/>
  <c r="I68"/>
  <c r="I66" s="1"/>
  <c r="J67"/>
  <c r="J66" s="1"/>
  <c r="I67"/>
  <c r="H67"/>
  <c r="G67"/>
  <c r="F67"/>
  <c r="F63"/>
  <c r="F62"/>
  <c r="F60"/>
  <c r="F59"/>
  <c r="J58"/>
  <c r="I58"/>
  <c r="H58"/>
  <c r="G58"/>
  <c r="F58" s="1"/>
  <c r="F56"/>
  <c r="G55"/>
  <c r="J52"/>
  <c r="I52"/>
  <c r="H52"/>
  <c r="G52"/>
  <c r="F52" s="1"/>
  <c r="J49"/>
  <c r="I49"/>
  <c r="H49"/>
  <c r="F49" s="1"/>
  <c r="G49"/>
  <c r="J46"/>
  <c r="I46"/>
  <c r="H46"/>
  <c r="G46"/>
  <c r="F46" s="1"/>
  <c r="F44"/>
  <c r="J42"/>
  <c r="I42"/>
  <c r="H42"/>
  <c r="G42"/>
  <c r="G34" s="1"/>
  <c r="F40"/>
  <c r="F39"/>
  <c r="F38"/>
  <c r="F37"/>
  <c r="J35"/>
  <c r="J34" s="1"/>
  <c r="I35"/>
  <c r="H35"/>
  <c r="F35" s="1"/>
  <c r="G35"/>
  <c r="I34"/>
  <c r="F30"/>
  <c r="H29"/>
  <c r="F28"/>
  <c r="F26"/>
  <c r="J24"/>
  <c r="I24"/>
  <c r="H24"/>
  <c r="G24"/>
  <c r="F24" s="1"/>
  <c r="F22"/>
  <c r="J20"/>
  <c r="I20"/>
  <c r="H20"/>
  <c r="G20"/>
  <c r="G18" s="1"/>
  <c r="F19"/>
  <c r="J18"/>
  <c r="I18"/>
  <c r="H18"/>
  <c r="J145" i="10"/>
  <c r="I145"/>
  <c r="H145"/>
  <c r="G145"/>
  <c r="F145" s="1"/>
  <c r="F142"/>
  <c r="E142"/>
  <c r="J140"/>
  <c r="I140"/>
  <c r="H140"/>
  <c r="F140" s="1"/>
  <c r="G140"/>
  <c r="J137"/>
  <c r="I137"/>
  <c r="I133" s="1"/>
  <c r="H137"/>
  <c r="G137"/>
  <c r="F137" s="1"/>
  <c r="J134"/>
  <c r="J133" s="1"/>
  <c r="I134"/>
  <c r="H134"/>
  <c r="H133" s="1"/>
  <c r="G134"/>
  <c r="F134"/>
  <c r="G133"/>
  <c r="F133" s="1"/>
  <c r="J129"/>
  <c r="I129"/>
  <c r="H129"/>
  <c r="F129" s="1"/>
  <c r="G129"/>
  <c r="H126"/>
  <c r="F126"/>
  <c r="J124"/>
  <c r="I124"/>
  <c r="H124"/>
  <c r="G124"/>
  <c r="F124" s="1"/>
  <c r="J121"/>
  <c r="I121"/>
  <c r="H121"/>
  <c r="F121" s="1"/>
  <c r="G121"/>
  <c r="J118"/>
  <c r="I118"/>
  <c r="I117" s="1"/>
  <c r="H118"/>
  <c r="G118"/>
  <c r="F118" s="1"/>
  <c r="J117"/>
  <c r="F115"/>
  <c r="F114"/>
  <c r="J111"/>
  <c r="I111"/>
  <c r="H111"/>
  <c r="G111"/>
  <c r="F111"/>
  <c r="J110"/>
  <c r="I110"/>
  <c r="H110"/>
  <c r="G110"/>
  <c r="F110" s="1"/>
  <c r="J108"/>
  <c r="I108"/>
  <c r="H108"/>
  <c r="F108" s="1"/>
  <c r="G108"/>
  <c r="J107"/>
  <c r="I107"/>
  <c r="I106" s="1"/>
  <c r="H107"/>
  <c r="G107"/>
  <c r="F107" s="1"/>
  <c r="J106"/>
  <c r="J104"/>
  <c r="I104"/>
  <c r="H104"/>
  <c r="G104"/>
  <c r="F104" s="1"/>
  <c r="J100"/>
  <c r="I100"/>
  <c r="H100"/>
  <c r="F100" s="1"/>
  <c r="G100"/>
  <c r="J97"/>
  <c r="I97"/>
  <c r="H97"/>
  <c r="G97"/>
  <c r="F97" s="1"/>
  <c r="J94"/>
  <c r="I94"/>
  <c r="H94"/>
  <c r="G94"/>
  <c r="F94"/>
  <c r="J92"/>
  <c r="J90" s="1"/>
  <c r="I92"/>
  <c r="H92"/>
  <c r="G92"/>
  <c r="F92" s="1"/>
  <c r="E92"/>
  <c r="I90"/>
  <c r="I82" s="1"/>
  <c r="H90"/>
  <c r="J88"/>
  <c r="I88"/>
  <c r="H88"/>
  <c r="G88"/>
  <c r="F88"/>
  <c r="E88"/>
  <c r="J87"/>
  <c r="I87"/>
  <c r="H87"/>
  <c r="F87" s="1"/>
  <c r="G87"/>
  <c r="E87"/>
  <c r="J86"/>
  <c r="I86"/>
  <c r="H86"/>
  <c r="G86"/>
  <c r="F86"/>
  <c r="E86"/>
  <c r="J85"/>
  <c r="I85"/>
  <c r="H85"/>
  <c r="F85" s="1"/>
  <c r="G85"/>
  <c r="G83" s="1"/>
  <c r="E85"/>
  <c r="J83"/>
  <c r="I83"/>
  <c r="J79"/>
  <c r="J78"/>
  <c r="I78"/>
  <c r="G103" s="1"/>
  <c r="H78"/>
  <c r="H77"/>
  <c r="J76"/>
  <c r="I76"/>
  <c r="H76"/>
  <c r="G76"/>
  <c r="F76" s="1"/>
  <c r="J74"/>
  <c r="J72" s="1"/>
  <c r="I74"/>
  <c r="I72" s="1"/>
  <c r="H74"/>
  <c r="G74"/>
  <c r="F74"/>
  <c r="E74"/>
  <c r="H72"/>
  <c r="G72"/>
  <c r="J70"/>
  <c r="I70"/>
  <c r="I68" s="1"/>
  <c r="I66" s="1"/>
  <c r="H70"/>
  <c r="H68" s="1"/>
  <c r="G70"/>
  <c r="F70" s="1"/>
  <c r="E70"/>
  <c r="J68"/>
  <c r="G68"/>
  <c r="J67"/>
  <c r="J66" s="1"/>
  <c r="I67"/>
  <c r="H67"/>
  <c r="H66" s="1"/>
  <c r="G67"/>
  <c r="F63"/>
  <c r="F62"/>
  <c r="F60"/>
  <c r="F59"/>
  <c r="J58"/>
  <c r="I58"/>
  <c r="H58"/>
  <c r="G58"/>
  <c r="F58" s="1"/>
  <c r="F56"/>
  <c r="G55"/>
  <c r="J52"/>
  <c r="I52"/>
  <c r="H52"/>
  <c r="G52"/>
  <c r="F52" s="1"/>
  <c r="J49"/>
  <c r="I49"/>
  <c r="H49"/>
  <c r="G49"/>
  <c r="F49"/>
  <c r="J46"/>
  <c r="I46"/>
  <c r="H46"/>
  <c r="G46"/>
  <c r="F46" s="1"/>
  <c r="F44"/>
  <c r="J42"/>
  <c r="I42"/>
  <c r="I34" s="1"/>
  <c r="H42"/>
  <c r="G42"/>
  <c r="F42" s="1"/>
  <c r="F40"/>
  <c r="F39"/>
  <c r="F38"/>
  <c r="F37"/>
  <c r="J35"/>
  <c r="J34" s="1"/>
  <c r="I35"/>
  <c r="H35"/>
  <c r="H34" s="1"/>
  <c r="I31" s="1"/>
  <c r="G35"/>
  <c r="F35"/>
  <c r="G34"/>
  <c r="F30"/>
  <c r="H29"/>
  <c r="F28"/>
  <c r="F26"/>
  <c r="J24"/>
  <c r="I24"/>
  <c r="H24"/>
  <c r="G24"/>
  <c r="F24" s="1"/>
  <c r="F22"/>
  <c r="J20"/>
  <c r="I20"/>
  <c r="I18" s="1"/>
  <c r="H20"/>
  <c r="H18" s="1"/>
  <c r="G20"/>
  <c r="F20" s="1"/>
  <c r="F19"/>
  <c r="J18"/>
  <c r="G18"/>
  <c r="J145" i="9"/>
  <c r="I145"/>
  <c r="H145"/>
  <c r="G145"/>
  <c r="F145" s="1"/>
  <c r="F142"/>
  <c r="E142"/>
  <c r="J140"/>
  <c r="I140"/>
  <c r="H140"/>
  <c r="G140"/>
  <c r="F140" s="1"/>
  <c r="J137"/>
  <c r="I137"/>
  <c r="H137"/>
  <c r="G137"/>
  <c r="G133" s="1"/>
  <c r="J134"/>
  <c r="I134"/>
  <c r="I133" s="1"/>
  <c r="H134"/>
  <c r="F134" s="1"/>
  <c r="G134"/>
  <c r="J133"/>
  <c r="J129"/>
  <c r="I129"/>
  <c r="H129"/>
  <c r="G129"/>
  <c r="F129" s="1"/>
  <c r="H126"/>
  <c r="F126"/>
  <c r="J124"/>
  <c r="I124"/>
  <c r="H124"/>
  <c r="G124"/>
  <c r="F124"/>
  <c r="J121"/>
  <c r="J117" s="1"/>
  <c r="I121"/>
  <c r="H121"/>
  <c r="G121"/>
  <c r="F121" s="1"/>
  <c r="J118"/>
  <c r="I118"/>
  <c r="H118"/>
  <c r="H117" s="1"/>
  <c r="G118"/>
  <c r="F118" s="1"/>
  <c r="I117"/>
  <c r="F115"/>
  <c r="F114"/>
  <c r="J111"/>
  <c r="I111"/>
  <c r="H111"/>
  <c r="F111" s="1"/>
  <c r="G111"/>
  <c r="J110"/>
  <c r="I110"/>
  <c r="H110"/>
  <c r="G110"/>
  <c r="F110"/>
  <c r="J108"/>
  <c r="J106" s="1"/>
  <c r="I108"/>
  <c r="H108"/>
  <c r="G108"/>
  <c r="F108" s="1"/>
  <c r="J107"/>
  <c r="I107"/>
  <c r="H107"/>
  <c r="H106" s="1"/>
  <c r="G107"/>
  <c r="F107" s="1"/>
  <c r="I106"/>
  <c r="J104"/>
  <c r="I104"/>
  <c r="H104"/>
  <c r="G104"/>
  <c r="F104"/>
  <c r="J100"/>
  <c r="I100"/>
  <c r="H100"/>
  <c r="G100"/>
  <c r="F100" s="1"/>
  <c r="J97"/>
  <c r="I97"/>
  <c r="H97"/>
  <c r="G97"/>
  <c r="F97" s="1"/>
  <c r="J94"/>
  <c r="I94"/>
  <c r="H94"/>
  <c r="F94" s="1"/>
  <c r="G94"/>
  <c r="J92"/>
  <c r="J90" s="1"/>
  <c r="I92"/>
  <c r="I90" s="1"/>
  <c r="H92"/>
  <c r="G92"/>
  <c r="F92"/>
  <c r="E92"/>
  <c r="H90"/>
  <c r="G90"/>
  <c r="J88"/>
  <c r="I88"/>
  <c r="H88"/>
  <c r="F88" s="1"/>
  <c r="G88"/>
  <c r="E88"/>
  <c r="J87"/>
  <c r="I87"/>
  <c r="H87"/>
  <c r="G87"/>
  <c r="F87" s="1"/>
  <c r="E87"/>
  <c r="J86"/>
  <c r="I86"/>
  <c r="H86"/>
  <c r="F86" s="1"/>
  <c r="G86"/>
  <c r="E86"/>
  <c r="J85"/>
  <c r="J83" s="1"/>
  <c r="I85"/>
  <c r="H85"/>
  <c r="G85"/>
  <c r="G83" s="1"/>
  <c r="E85"/>
  <c r="I83"/>
  <c r="I82" s="1"/>
  <c r="H83"/>
  <c r="H82" s="1"/>
  <c r="J79"/>
  <c r="J78"/>
  <c r="I78"/>
  <c r="H78"/>
  <c r="G103" s="1"/>
  <c r="H77"/>
  <c r="J76"/>
  <c r="I76"/>
  <c r="H76"/>
  <c r="G76"/>
  <c r="F76" s="1"/>
  <c r="J74"/>
  <c r="I74"/>
  <c r="I72" s="1"/>
  <c r="H74"/>
  <c r="F74" s="1"/>
  <c r="G74"/>
  <c r="E74"/>
  <c r="J72"/>
  <c r="G72"/>
  <c r="J70"/>
  <c r="I70"/>
  <c r="H70"/>
  <c r="H68" s="1"/>
  <c r="G70"/>
  <c r="G68" s="1"/>
  <c r="E70"/>
  <c r="J68"/>
  <c r="I68"/>
  <c r="I66" s="1"/>
  <c r="J67"/>
  <c r="J66" s="1"/>
  <c r="I67"/>
  <c r="H67"/>
  <c r="G67"/>
  <c r="F67" s="1"/>
  <c r="F63"/>
  <c r="F62"/>
  <c r="F60"/>
  <c r="F59"/>
  <c r="J58"/>
  <c r="I58"/>
  <c r="H58"/>
  <c r="G58"/>
  <c r="F58"/>
  <c r="F56"/>
  <c r="G55"/>
  <c r="J52"/>
  <c r="I52"/>
  <c r="H52"/>
  <c r="G52"/>
  <c r="F52" s="1"/>
  <c r="J49"/>
  <c r="I49"/>
  <c r="H49"/>
  <c r="F49" s="1"/>
  <c r="G49"/>
  <c r="J46"/>
  <c r="I46"/>
  <c r="H46"/>
  <c r="G46"/>
  <c r="F46"/>
  <c r="F44"/>
  <c r="J42"/>
  <c r="I42"/>
  <c r="H42"/>
  <c r="G42"/>
  <c r="G34" s="1"/>
  <c r="F40"/>
  <c r="F39"/>
  <c r="F38"/>
  <c r="F37"/>
  <c r="J35"/>
  <c r="I35"/>
  <c r="I34" s="1"/>
  <c r="H35"/>
  <c r="F35" s="1"/>
  <c r="G35"/>
  <c r="J34"/>
  <c r="F30"/>
  <c r="H29"/>
  <c r="F28"/>
  <c r="F26"/>
  <c r="J24"/>
  <c r="I24"/>
  <c r="H24"/>
  <c r="G24"/>
  <c r="F24"/>
  <c r="F22"/>
  <c r="J20"/>
  <c r="I20"/>
  <c r="H20"/>
  <c r="H18" s="1"/>
  <c r="G20"/>
  <c r="G18" s="1"/>
  <c r="F19"/>
  <c r="J18"/>
  <c r="I18"/>
  <c r="J145" i="8"/>
  <c r="I145"/>
  <c r="H145"/>
  <c r="G145"/>
  <c r="F145" s="1"/>
  <c r="F142"/>
  <c r="E142"/>
  <c r="J140"/>
  <c r="I140"/>
  <c r="H140"/>
  <c r="G140"/>
  <c r="F140" s="1"/>
  <c r="J137"/>
  <c r="I137"/>
  <c r="H137"/>
  <c r="G137"/>
  <c r="G133" s="1"/>
  <c r="J134"/>
  <c r="I134"/>
  <c r="I133" s="1"/>
  <c r="H134"/>
  <c r="F134" s="1"/>
  <c r="G134"/>
  <c r="J133"/>
  <c r="J129"/>
  <c r="I129"/>
  <c r="H129"/>
  <c r="G129"/>
  <c r="F129" s="1"/>
  <c r="H126"/>
  <c r="F126"/>
  <c r="J124"/>
  <c r="I124"/>
  <c r="H124"/>
  <c r="G124"/>
  <c r="F124"/>
  <c r="J121"/>
  <c r="J117" s="1"/>
  <c r="I121"/>
  <c r="H121"/>
  <c r="G121"/>
  <c r="F121" s="1"/>
  <c r="J118"/>
  <c r="I118"/>
  <c r="H118"/>
  <c r="H117" s="1"/>
  <c r="G118"/>
  <c r="F118" s="1"/>
  <c r="I117"/>
  <c r="F115"/>
  <c r="F114"/>
  <c r="J111"/>
  <c r="I111"/>
  <c r="H111"/>
  <c r="F111" s="1"/>
  <c r="G111"/>
  <c r="J110"/>
  <c r="I110"/>
  <c r="H110"/>
  <c r="G110"/>
  <c r="F110"/>
  <c r="J108"/>
  <c r="J106" s="1"/>
  <c r="I108"/>
  <c r="H108"/>
  <c r="G108"/>
  <c r="F108" s="1"/>
  <c r="J107"/>
  <c r="I107"/>
  <c r="H107"/>
  <c r="H106" s="1"/>
  <c r="G107"/>
  <c r="F107" s="1"/>
  <c r="I106"/>
  <c r="J104"/>
  <c r="I104"/>
  <c r="H104"/>
  <c r="G104"/>
  <c r="F104"/>
  <c r="J100"/>
  <c r="I100"/>
  <c r="H100"/>
  <c r="G100"/>
  <c r="F100" s="1"/>
  <c r="J97"/>
  <c r="I97"/>
  <c r="H97"/>
  <c r="G97"/>
  <c r="F97" s="1"/>
  <c r="J94"/>
  <c r="I94"/>
  <c r="H94"/>
  <c r="F94" s="1"/>
  <c r="G94"/>
  <c r="J92"/>
  <c r="J90" s="1"/>
  <c r="I92"/>
  <c r="I90" s="1"/>
  <c r="H92"/>
  <c r="G92"/>
  <c r="F92"/>
  <c r="E92"/>
  <c r="H90"/>
  <c r="G90"/>
  <c r="J88"/>
  <c r="I88"/>
  <c r="H88"/>
  <c r="F88" s="1"/>
  <c r="G88"/>
  <c r="E88"/>
  <c r="J87"/>
  <c r="I87"/>
  <c r="H87"/>
  <c r="G87"/>
  <c r="F87" s="1"/>
  <c r="E87"/>
  <c r="J86"/>
  <c r="I86"/>
  <c r="H86"/>
  <c r="F86" s="1"/>
  <c r="G86"/>
  <c r="E86"/>
  <c r="J85"/>
  <c r="J83" s="1"/>
  <c r="I85"/>
  <c r="H85"/>
  <c r="G85"/>
  <c r="G83" s="1"/>
  <c r="E85"/>
  <c r="I83"/>
  <c r="I82" s="1"/>
  <c r="H83"/>
  <c r="H82" s="1"/>
  <c r="J79"/>
  <c r="J78"/>
  <c r="I78"/>
  <c r="H78"/>
  <c r="G103" s="1"/>
  <c r="H77"/>
  <c r="J76"/>
  <c r="I76"/>
  <c r="H76"/>
  <c r="G76"/>
  <c r="F76" s="1"/>
  <c r="J74"/>
  <c r="I74"/>
  <c r="I72" s="1"/>
  <c r="H74"/>
  <c r="F74" s="1"/>
  <c r="G74"/>
  <c r="E74"/>
  <c r="J72"/>
  <c r="G72"/>
  <c r="J70"/>
  <c r="I70"/>
  <c r="H70"/>
  <c r="H68" s="1"/>
  <c r="G70"/>
  <c r="G68" s="1"/>
  <c r="E70"/>
  <c r="J68"/>
  <c r="I68"/>
  <c r="I66" s="1"/>
  <c r="J67"/>
  <c r="J66" s="1"/>
  <c r="I67"/>
  <c r="H67"/>
  <c r="G67"/>
  <c r="F67" s="1"/>
  <c r="F63"/>
  <c r="F62"/>
  <c r="F60"/>
  <c r="F59"/>
  <c r="J58"/>
  <c r="I58"/>
  <c r="H58"/>
  <c r="G58"/>
  <c r="F58"/>
  <c r="F56"/>
  <c r="G55"/>
  <c r="J52"/>
  <c r="I52"/>
  <c r="H52"/>
  <c r="G52"/>
  <c r="F52" s="1"/>
  <c r="J49"/>
  <c r="I49"/>
  <c r="H49"/>
  <c r="F49" s="1"/>
  <c r="G49"/>
  <c r="J46"/>
  <c r="I46"/>
  <c r="H46"/>
  <c r="G46"/>
  <c r="F46"/>
  <c r="F44"/>
  <c r="J42"/>
  <c r="I42"/>
  <c r="H42"/>
  <c r="G42"/>
  <c r="G34" s="1"/>
  <c r="F40"/>
  <c r="F39"/>
  <c r="F38"/>
  <c r="F37"/>
  <c r="J35"/>
  <c r="I35"/>
  <c r="I34" s="1"/>
  <c r="H35"/>
  <c r="F35" s="1"/>
  <c r="G35"/>
  <c r="J34"/>
  <c r="F30"/>
  <c r="H29"/>
  <c r="F28"/>
  <c r="F26"/>
  <c r="J24"/>
  <c r="I24"/>
  <c r="H24"/>
  <c r="G24"/>
  <c r="F24"/>
  <c r="F22"/>
  <c r="J20"/>
  <c r="I20"/>
  <c r="H20"/>
  <c r="H18" s="1"/>
  <c r="G20"/>
  <c r="G18" s="1"/>
  <c r="F19"/>
  <c r="J18"/>
  <c r="I18"/>
  <c r="J145" i="7"/>
  <c r="I145"/>
  <c r="H145"/>
  <c r="G145"/>
  <c r="F145" s="1"/>
  <c r="H142"/>
  <c r="F142"/>
  <c r="E142"/>
  <c r="J140"/>
  <c r="I140"/>
  <c r="H140"/>
  <c r="G140"/>
  <c r="F140" s="1"/>
  <c r="J137"/>
  <c r="I137"/>
  <c r="H137"/>
  <c r="G137"/>
  <c r="F137" s="1"/>
  <c r="J134"/>
  <c r="J133" s="1"/>
  <c r="I134"/>
  <c r="I133" s="1"/>
  <c r="H134"/>
  <c r="H133" s="1"/>
  <c r="G134"/>
  <c r="F134"/>
  <c r="G133"/>
  <c r="J129"/>
  <c r="I129"/>
  <c r="H129"/>
  <c r="G129"/>
  <c r="F129" s="1"/>
  <c r="H126"/>
  <c r="F126"/>
  <c r="J124"/>
  <c r="I124"/>
  <c r="H124"/>
  <c r="G124"/>
  <c r="F124" s="1"/>
  <c r="J121"/>
  <c r="I121"/>
  <c r="H121"/>
  <c r="G121"/>
  <c r="F121" s="1"/>
  <c r="J118"/>
  <c r="I118"/>
  <c r="I117" s="1"/>
  <c r="H118"/>
  <c r="H117" s="1"/>
  <c r="G118"/>
  <c r="F118" s="1"/>
  <c r="J117"/>
  <c r="F115"/>
  <c r="F114"/>
  <c r="J111"/>
  <c r="I111"/>
  <c r="H111"/>
  <c r="G111"/>
  <c r="F111"/>
  <c r="J110"/>
  <c r="I110"/>
  <c r="H110"/>
  <c r="G110"/>
  <c r="F110" s="1"/>
  <c r="J108"/>
  <c r="I108"/>
  <c r="H108"/>
  <c r="G108"/>
  <c r="F108" s="1"/>
  <c r="J107"/>
  <c r="I107"/>
  <c r="I106" s="1"/>
  <c r="H107"/>
  <c r="H106" s="1"/>
  <c r="G107"/>
  <c r="F107" s="1"/>
  <c r="J106"/>
  <c r="J104"/>
  <c r="I104"/>
  <c r="H104"/>
  <c r="G104"/>
  <c r="F104" s="1"/>
  <c r="J100"/>
  <c r="I100"/>
  <c r="H100"/>
  <c r="G100"/>
  <c r="F100" s="1"/>
  <c r="J97"/>
  <c r="I97"/>
  <c r="H97"/>
  <c r="G97"/>
  <c r="F97" s="1"/>
  <c r="J94"/>
  <c r="I94"/>
  <c r="H94"/>
  <c r="G94"/>
  <c r="F94"/>
  <c r="J92"/>
  <c r="J90" s="1"/>
  <c r="I92"/>
  <c r="H92"/>
  <c r="G92"/>
  <c r="G90" s="1"/>
  <c r="F90" s="1"/>
  <c r="E92"/>
  <c r="I90"/>
  <c r="H90"/>
  <c r="J88"/>
  <c r="I88"/>
  <c r="I83" s="1"/>
  <c r="I82" s="1"/>
  <c r="H88"/>
  <c r="G88"/>
  <c r="F88"/>
  <c r="E88"/>
  <c r="J87"/>
  <c r="I87"/>
  <c r="H87"/>
  <c r="G87"/>
  <c r="F87" s="1"/>
  <c r="E87"/>
  <c r="J86"/>
  <c r="F86" s="1"/>
  <c r="I86"/>
  <c r="H86"/>
  <c r="G86"/>
  <c r="E86"/>
  <c r="J85"/>
  <c r="I85"/>
  <c r="H85"/>
  <c r="H83" s="1"/>
  <c r="H82" s="1"/>
  <c r="G85"/>
  <c r="G83" s="1"/>
  <c r="E85"/>
  <c r="J83"/>
  <c r="J82" s="1"/>
  <c r="J79"/>
  <c r="J78"/>
  <c r="I78"/>
  <c r="G103" s="1"/>
  <c r="H78"/>
  <c r="F78" s="1"/>
  <c r="H77"/>
  <c r="J76"/>
  <c r="I76"/>
  <c r="H76"/>
  <c r="G76"/>
  <c r="F76" s="1"/>
  <c r="J74"/>
  <c r="J72" s="1"/>
  <c r="I74"/>
  <c r="I72" s="1"/>
  <c r="H74"/>
  <c r="G74"/>
  <c r="F74"/>
  <c r="E74"/>
  <c r="H72"/>
  <c r="G72"/>
  <c r="F72" s="1"/>
  <c r="J70"/>
  <c r="I70"/>
  <c r="I68" s="1"/>
  <c r="I66" s="1"/>
  <c r="H70"/>
  <c r="H68" s="1"/>
  <c r="G70"/>
  <c r="F70" s="1"/>
  <c r="E70"/>
  <c r="J68"/>
  <c r="G68"/>
  <c r="J67"/>
  <c r="J66" s="1"/>
  <c r="I67"/>
  <c r="H67"/>
  <c r="H66" s="1"/>
  <c r="G67"/>
  <c r="F67" s="1"/>
  <c r="F63"/>
  <c r="F62"/>
  <c r="F60"/>
  <c r="F59"/>
  <c r="J58"/>
  <c r="I58"/>
  <c r="H58"/>
  <c r="G58"/>
  <c r="F58" s="1"/>
  <c r="F56"/>
  <c r="G55"/>
  <c r="J52"/>
  <c r="I52"/>
  <c r="H52"/>
  <c r="G52"/>
  <c r="F52" s="1"/>
  <c r="J49"/>
  <c r="I49"/>
  <c r="H49"/>
  <c r="G49"/>
  <c r="F49"/>
  <c r="J46"/>
  <c r="I46"/>
  <c r="H46"/>
  <c r="G46"/>
  <c r="F46" s="1"/>
  <c r="F44"/>
  <c r="J42"/>
  <c r="I42"/>
  <c r="H42"/>
  <c r="G42"/>
  <c r="F42" s="1"/>
  <c r="F40"/>
  <c r="F39"/>
  <c r="F38"/>
  <c r="F37"/>
  <c r="J35"/>
  <c r="J34" s="1"/>
  <c r="I35"/>
  <c r="I34" s="1"/>
  <c r="H35"/>
  <c r="H34" s="1"/>
  <c r="I31" s="1"/>
  <c r="G35"/>
  <c r="F35"/>
  <c r="G34"/>
  <c r="F30"/>
  <c r="H29"/>
  <c r="F28"/>
  <c r="F26"/>
  <c r="J24"/>
  <c r="I24"/>
  <c r="H24"/>
  <c r="G24"/>
  <c r="F24" s="1"/>
  <c r="F22"/>
  <c r="J20"/>
  <c r="I20"/>
  <c r="I18" s="1"/>
  <c r="H20"/>
  <c r="H18" s="1"/>
  <c r="G20"/>
  <c r="F20" s="1"/>
  <c r="F19"/>
  <c r="J18"/>
  <c r="G18"/>
  <c r="G64" s="1"/>
  <c r="J145" i="6"/>
  <c r="I145"/>
  <c r="H145"/>
  <c r="G145"/>
  <c r="F145" s="1"/>
  <c r="F142"/>
  <c r="E142"/>
  <c r="J140"/>
  <c r="I140"/>
  <c r="H140"/>
  <c r="F140" s="1"/>
  <c r="G140"/>
  <c r="J137"/>
  <c r="I137"/>
  <c r="I133" s="1"/>
  <c r="H137"/>
  <c r="G137"/>
  <c r="F137" s="1"/>
  <c r="J134"/>
  <c r="J133" s="1"/>
  <c r="I134"/>
  <c r="H134"/>
  <c r="H133" s="1"/>
  <c r="G134"/>
  <c r="F134"/>
  <c r="G133"/>
  <c r="J129"/>
  <c r="I129"/>
  <c r="H129"/>
  <c r="F129" s="1"/>
  <c r="G129"/>
  <c r="H126"/>
  <c r="F126"/>
  <c r="J124"/>
  <c r="I124"/>
  <c r="H124"/>
  <c r="G124"/>
  <c r="F124" s="1"/>
  <c r="J121"/>
  <c r="I121"/>
  <c r="H121"/>
  <c r="F121" s="1"/>
  <c r="G121"/>
  <c r="J118"/>
  <c r="I118"/>
  <c r="I117" s="1"/>
  <c r="H118"/>
  <c r="G118"/>
  <c r="F118" s="1"/>
  <c r="J117"/>
  <c r="F115"/>
  <c r="F114"/>
  <c r="J111"/>
  <c r="I111"/>
  <c r="H111"/>
  <c r="G111"/>
  <c r="F111"/>
  <c r="J110"/>
  <c r="I110"/>
  <c r="H110"/>
  <c r="G110"/>
  <c r="F110" s="1"/>
  <c r="J108"/>
  <c r="I108"/>
  <c r="H108"/>
  <c r="F108" s="1"/>
  <c r="G108"/>
  <c r="J107"/>
  <c r="I107"/>
  <c r="I106" s="1"/>
  <c r="H107"/>
  <c r="G107"/>
  <c r="F107" s="1"/>
  <c r="J106"/>
  <c r="J104"/>
  <c r="I104"/>
  <c r="H104"/>
  <c r="G104"/>
  <c r="F104" s="1"/>
  <c r="J100"/>
  <c r="I100"/>
  <c r="H100"/>
  <c r="F100" s="1"/>
  <c r="G100"/>
  <c r="J97"/>
  <c r="I97"/>
  <c r="H97"/>
  <c r="G97"/>
  <c r="F97" s="1"/>
  <c r="J94"/>
  <c r="I94"/>
  <c r="H94"/>
  <c r="G94"/>
  <c r="F94"/>
  <c r="J92"/>
  <c r="J90" s="1"/>
  <c r="I92"/>
  <c r="H92"/>
  <c r="G92"/>
  <c r="F92" s="1"/>
  <c r="E92"/>
  <c r="I90"/>
  <c r="I82" s="1"/>
  <c r="H90"/>
  <c r="J88"/>
  <c r="I88"/>
  <c r="H88"/>
  <c r="G88"/>
  <c r="F88"/>
  <c r="E88"/>
  <c r="J87"/>
  <c r="I87"/>
  <c r="H87"/>
  <c r="F87" s="1"/>
  <c r="G87"/>
  <c r="E87"/>
  <c r="J86"/>
  <c r="I86"/>
  <c r="H86"/>
  <c r="G86"/>
  <c r="F86"/>
  <c r="E86"/>
  <c r="J85"/>
  <c r="I85"/>
  <c r="H85"/>
  <c r="F85" s="1"/>
  <c r="G85"/>
  <c r="G83" s="1"/>
  <c r="E85"/>
  <c r="J83"/>
  <c r="I83"/>
  <c r="J79"/>
  <c r="J78"/>
  <c r="I78"/>
  <c r="G103" s="1"/>
  <c r="H78"/>
  <c r="H77"/>
  <c r="J76"/>
  <c r="I76"/>
  <c r="H76"/>
  <c r="G76"/>
  <c r="F76" s="1"/>
  <c r="J74"/>
  <c r="J72" s="1"/>
  <c r="I74"/>
  <c r="I72" s="1"/>
  <c r="H74"/>
  <c r="G74"/>
  <c r="F74"/>
  <c r="E74"/>
  <c r="H72"/>
  <c r="G72"/>
  <c r="J70"/>
  <c r="I70"/>
  <c r="I68" s="1"/>
  <c r="I66" s="1"/>
  <c r="H70"/>
  <c r="H68" s="1"/>
  <c r="G70"/>
  <c r="F70" s="1"/>
  <c r="E70"/>
  <c r="J68"/>
  <c r="G68"/>
  <c r="J67"/>
  <c r="I67"/>
  <c r="H67"/>
  <c r="H66" s="1"/>
  <c r="G67"/>
  <c r="F63"/>
  <c r="F62"/>
  <c r="F60"/>
  <c r="F59"/>
  <c r="J58"/>
  <c r="I58"/>
  <c r="H58"/>
  <c r="G58"/>
  <c r="F58" s="1"/>
  <c r="F56"/>
  <c r="G55"/>
  <c r="J52"/>
  <c r="I52"/>
  <c r="H52"/>
  <c r="G52"/>
  <c r="F52" s="1"/>
  <c r="J49"/>
  <c r="I49"/>
  <c r="H49"/>
  <c r="G49"/>
  <c r="F49"/>
  <c r="J46"/>
  <c r="I46"/>
  <c r="H46"/>
  <c r="G46"/>
  <c r="F46" s="1"/>
  <c r="F44"/>
  <c r="J42"/>
  <c r="I42"/>
  <c r="I34" s="1"/>
  <c r="H42"/>
  <c r="G42"/>
  <c r="F42" s="1"/>
  <c r="F40"/>
  <c r="F39"/>
  <c r="F38"/>
  <c r="F37"/>
  <c r="J35"/>
  <c r="J34" s="1"/>
  <c r="I35"/>
  <c r="H35"/>
  <c r="H34" s="1"/>
  <c r="I31" s="1"/>
  <c r="G35"/>
  <c r="F35"/>
  <c r="G34"/>
  <c r="F30"/>
  <c r="H29"/>
  <c r="F28"/>
  <c r="F26"/>
  <c r="J24"/>
  <c r="I24"/>
  <c r="H24"/>
  <c r="G24"/>
  <c r="F24" s="1"/>
  <c r="F22"/>
  <c r="J20"/>
  <c r="I20"/>
  <c r="I18" s="1"/>
  <c r="H20"/>
  <c r="H18" s="1"/>
  <c r="G20"/>
  <c r="F20" s="1"/>
  <c r="F19"/>
  <c r="J18"/>
  <c r="G18"/>
  <c r="J145" i="5"/>
  <c r="I145"/>
  <c r="H145"/>
  <c r="G145"/>
  <c r="F145"/>
  <c r="F142"/>
  <c r="E142"/>
  <c r="J140"/>
  <c r="I140"/>
  <c r="H140"/>
  <c r="F140" s="1"/>
  <c r="G140"/>
  <c r="J137"/>
  <c r="I137"/>
  <c r="I133" s="1"/>
  <c r="H137"/>
  <c r="G137"/>
  <c r="F137"/>
  <c r="J134"/>
  <c r="J133" s="1"/>
  <c r="I134"/>
  <c r="H134"/>
  <c r="G134"/>
  <c r="F134" s="1"/>
  <c r="H133"/>
  <c r="J129"/>
  <c r="I129"/>
  <c r="H129"/>
  <c r="F129" s="1"/>
  <c r="G129"/>
  <c r="H126"/>
  <c r="F126" s="1"/>
  <c r="J124"/>
  <c r="I124"/>
  <c r="H124"/>
  <c r="G124"/>
  <c r="F124" s="1"/>
  <c r="J121"/>
  <c r="I121"/>
  <c r="H121"/>
  <c r="F121" s="1"/>
  <c r="G121"/>
  <c r="J118"/>
  <c r="J117" s="1"/>
  <c r="I118"/>
  <c r="I117" s="1"/>
  <c r="H118"/>
  <c r="G118"/>
  <c r="F118"/>
  <c r="G117"/>
  <c r="F115"/>
  <c r="F114"/>
  <c r="J111"/>
  <c r="I111"/>
  <c r="H111"/>
  <c r="G111"/>
  <c r="F111" s="1"/>
  <c r="J110"/>
  <c r="I110"/>
  <c r="H110"/>
  <c r="G110"/>
  <c r="F110" s="1"/>
  <c r="J108"/>
  <c r="I108"/>
  <c r="H108"/>
  <c r="F108" s="1"/>
  <c r="G108"/>
  <c r="J107"/>
  <c r="J106" s="1"/>
  <c r="I107"/>
  <c r="I106" s="1"/>
  <c r="H107"/>
  <c r="G107"/>
  <c r="F107"/>
  <c r="G106"/>
  <c r="J104"/>
  <c r="I104"/>
  <c r="H104"/>
  <c r="G104"/>
  <c r="F104" s="1"/>
  <c r="J100"/>
  <c r="I100"/>
  <c r="H100"/>
  <c r="F100" s="1"/>
  <c r="G100"/>
  <c r="J97"/>
  <c r="I97"/>
  <c r="H97"/>
  <c r="G97"/>
  <c r="F97"/>
  <c r="J94"/>
  <c r="I94"/>
  <c r="H94"/>
  <c r="G94"/>
  <c r="F94" s="1"/>
  <c r="J92"/>
  <c r="I92"/>
  <c r="H92"/>
  <c r="H90" s="1"/>
  <c r="G92"/>
  <c r="G90" s="1"/>
  <c r="E92"/>
  <c r="J90"/>
  <c r="I90"/>
  <c r="J88"/>
  <c r="I88"/>
  <c r="H88"/>
  <c r="G88"/>
  <c r="F88" s="1"/>
  <c r="E88"/>
  <c r="J87"/>
  <c r="I87"/>
  <c r="H87"/>
  <c r="F87" s="1"/>
  <c r="G87"/>
  <c r="E87"/>
  <c r="J86"/>
  <c r="I86"/>
  <c r="H86"/>
  <c r="G86"/>
  <c r="F86" s="1"/>
  <c r="E86"/>
  <c r="J85"/>
  <c r="I85"/>
  <c r="I83" s="1"/>
  <c r="I82" s="1"/>
  <c r="H85"/>
  <c r="F85" s="1"/>
  <c r="G85"/>
  <c r="E85"/>
  <c r="J83"/>
  <c r="J82" s="1"/>
  <c r="G83"/>
  <c r="J79"/>
  <c r="J78"/>
  <c r="I78"/>
  <c r="F78" s="1"/>
  <c r="H78"/>
  <c r="H77"/>
  <c r="J76"/>
  <c r="I76"/>
  <c r="H76"/>
  <c r="G76"/>
  <c r="F76"/>
  <c r="J74"/>
  <c r="J72" s="1"/>
  <c r="I74"/>
  <c r="H74"/>
  <c r="G74"/>
  <c r="G72" s="1"/>
  <c r="F72" s="1"/>
  <c r="E74"/>
  <c r="I72"/>
  <c r="H72"/>
  <c r="J70"/>
  <c r="J68" s="1"/>
  <c r="J66" s="1"/>
  <c r="I70"/>
  <c r="I68" s="1"/>
  <c r="H70"/>
  <c r="G70"/>
  <c r="F70"/>
  <c r="E70"/>
  <c r="H68"/>
  <c r="G68"/>
  <c r="J67"/>
  <c r="I67"/>
  <c r="I66" s="1"/>
  <c r="H67"/>
  <c r="F67" s="1"/>
  <c r="G67"/>
  <c r="F63"/>
  <c r="F62"/>
  <c r="F60"/>
  <c r="F59"/>
  <c r="J58"/>
  <c r="I58"/>
  <c r="H58"/>
  <c r="G58"/>
  <c r="F58" s="1"/>
  <c r="F56"/>
  <c r="G55"/>
  <c r="J52"/>
  <c r="I52"/>
  <c r="H52"/>
  <c r="G52"/>
  <c r="F52"/>
  <c r="J49"/>
  <c r="I49"/>
  <c r="H49"/>
  <c r="G49"/>
  <c r="F49" s="1"/>
  <c r="J46"/>
  <c r="I46"/>
  <c r="H46"/>
  <c r="G46"/>
  <c r="F46" s="1"/>
  <c r="F44"/>
  <c r="J42"/>
  <c r="I42"/>
  <c r="I34" s="1"/>
  <c r="H42"/>
  <c r="G42"/>
  <c r="F42"/>
  <c r="F40"/>
  <c r="F39"/>
  <c r="F38"/>
  <c r="F37"/>
  <c r="J35"/>
  <c r="J34" s="1"/>
  <c r="I35"/>
  <c r="H35"/>
  <c r="G35"/>
  <c r="F35" s="1"/>
  <c r="H34"/>
  <c r="I31" s="1"/>
  <c r="F30"/>
  <c r="H29"/>
  <c r="F28"/>
  <c r="F26"/>
  <c r="J24"/>
  <c r="I24"/>
  <c r="H24"/>
  <c r="G24"/>
  <c r="F24" s="1"/>
  <c r="F22"/>
  <c r="J20"/>
  <c r="J18" s="1"/>
  <c r="I20"/>
  <c r="I18" s="1"/>
  <c r="H20"/>
  <c r="G20"/>
  <c r="F20"/>
  <c r="F19"/>
  <c r="H18"/>
  <c r="G18"/>
  <c r="J145" i="4"/>
  <c r="I145"/>
  <c r="H145"/>
  <c r="G145"/>
  <c r="F145" s="1"/>
  <c r="F142"/>
  <c r="E142"/>
  <c r="J140"/>
  <c r="I140"/>
  <c r="H140"/>
  <c r="G140"/>
  <c r="F140"/>
  <c r="J137"/>
  <c r="J133" s="1"/>
  <c r="I137"/>
  <c r="H137"/>
  <c r="G137"/>
  <c r="F137" s="1"/>
  <c r="J134"/>
  <c r="I134"/>
  <c r="H134"/>
  <c r="H133" s="1"/>
  <c r="G134"/>
  <c r="F134" s="1"/>
  <c r="I133"/>
  <c r="J129"/>
  <c r="I129"/>
  <c r="H129"/>
  <c r="G129"/>
  <c r="F129"/>
  <c r="H126"/>
  <c r="F126" s="1"/>
  <c r="J124"/>
  <c r="I124"/>
  <c r="H124"/>
  <c r="F124" s="1"/>
  <c r="G124"/>
  <c r="J121"/>
  <c r="I121"/>
  <c r="I117" s="1"/>
  <c r="H121"/>
  <c r="G121"/>
  <c r="F121"/>
  <c r="J118"/>
  <c r="J117" s="1"/>
  <c r="I118"/>
  <c r="H118"/>
  <c r="G118"/>
  <c r="F118" s="1"/>
  <c r="H117"/>
  <c r="F115"/>
  <c r="F114"/>
  <c r="J111"/>
  <c r="I111"/>
  <c r="H111"/>
  <c r="G111"/>
  <c r="F111" s="1"/>
  <c r="J110"/>
  <c r="I110"/>
  <c r="H110"/>
  <c r="F110" s="1"/>
  <c r="G110"/>
  <c r="J108"/>
  <c r="I108"/>
  <c r="I106" s="1"/>
  <c r="H108"/>
  <c r="G108"/>
  <c r="F108"/>
  <c r="J107"/>
  <c r="J106" s="1"/>
  <c r="I107"/>
  <c r="H107"/>
  <c r="G107"/>
  <c r="F107" s="1"/>
  <c r="H106"/>
  <c r="J104"/>
  <c r="I104"/>
  <c r="H104"/>
  <c r="F104" s="1"/>
  <c r="G104"/>
  <c r="J100"/>
  <c r="I100"/>
  <c r="H100"/>
  <c r="G100"/>
  <c r="F100"/>
  <c r="J97"/>
  <c r="I97"/>
  <c r="H97"/>
  <c r="G97"/>
  <c r="F97" s="1"/>
  <c r="J94"/>
  <c r="I94"/>
  <c r="H94"/>
  <c r="G94"/>
  <c r="F94" s="1"/>
  <c r="J92"/>
  <c r="I92"/>
  <c r="I90" s="1"/>
  <c r="H92"/>
  <c r="F92" s="1"/>
  <c r="G92"/>
  <c r="E92"/>
  <c r="J90"/>
  <c r="G90"/>
  <c r="J88"/>
  <c r="I88"/>
  <c r="H88"/>
  <c r="G88"/>
  <c r="F88" s="1"/>
  <c r="E88"/>
  <c r="J87"/>
  <c r="I87"/>
  <c r="H87"/>
  <c r="G87"/>
  <c r="F87"/>
  <c r="E87"/>
  <c r="J86"/>
  <c r="I86"/>
  <c r="H86"/>
  <c r="G86"/>
  <c r="F86" s="1"/>
  <c r="E86"/>
  <c r="J85"/>
  <c r="J83" s="1"/>
  <c r="J82" s="1"/>
  <c r="I85"/>
  <c r="I83" s="1"/>
  <c r="H85"/>
  <c r="G85"/>
  <c r="F85"/>
  <c r="E85"/>
  <c r="H83"/>
  <c r="G83"/>
  <c r="F83" s="1"/>
  <c r="J79"/>
  <c r="J78"/>
  <c r="I78"/>
  <c r="H78"/>
  <c r="G103" s="1"/>
  <c r="F78"/>
  <c r="H77"/>
  <c r="J76"/>
  <c r="I76"/>
  <c r="H76"/>
  <c r="G76"/>
  <c r="F76" s="1"/>
  <c r="J74"/>
  <c r="I74"/>
  <c r="H74"/>
  <c r="H72" s="1"/>
  <c r="G74"/>
  <c r="F74" s="1"/>
  <c r="E74"/>
  <c r="J72"/>
  <c r="I72"/>
  <c r="G72"/>
  <c r="J70"/>
  <c r="I70"/>
  <c r="H70"/>
  <c r="G70"/>
  <c r="G68" s="1"/>
  <c r="E70"/>
  <c r="J68"/>
  <c r="I68"/>
  <c r="H68"/>
  <c r="J67"/>
  <c r="J66" s="1"/>
  <c r="I67"/>
  <c r="I66" s="1"/>
  <c r="H67"/>
  <c r="G67"/>
  <c r="F67"/>
  <c r="F63"/>
  <c r="F62"/>
  <c r="F60"/>
  <c r="F59"/>
  <c r="J58"/>
  <c r="I58"/>
  <c r="F58" s="1"/>
  <c r="H58"/>
  <c r="G58"/>
  <c r="F56"/>
  <c r="G55"/>
  <c r="J52"/>
  <c r="I52"/>
  <c r="H52"/>
  <c r="G52"/>
  <c r="F52" s="1"/>
  <c r="J49"/>
  <c r="I49"/>
  <c r="H49"/>
  <c r="G49"/>
  <c r="F49" s="1"/>
  <c r="J46"/>
  <c r="I46"/>
  <c r="F46" s="1"/>
  <c r="H46"/>
  <c r="G46"/>
  <c r="F44"/>
  <c r="J42"/>
  <c r="I42"/>
  <c r="H42"/>
  <c r="G42"/>
  <c r="F42" s="1"/>
  <c r="F40"/>
  <c r="F39"/>
  <c r="F38"/>
  <c r="F37"/>
  <c r="J35"/>
  <c r="I35"/>
  <c r="H35"/>
  <c r="H34" s="1"/>
  <c r="I31" s="1"/>
  <c r="G35"/>
  <c r="F35" s="1"/>
  <c r="J34"/>
  <c r="I34"/>
  <c r="F30"/>
  <c r="H29"/>
  <c r="F28"/>
  <c r="F26"/>
  <c r="J24"/>
  <c r="I24"/>
  <c r="F24" s="1"/>
  <c r="H24"/>
  <c r="G24"/>
  <c r="F22"/>
  <c r="J20"/>
  <c r="I20"/>
  <c r="H20"/>
  <c r="H18" s="1"/>
  <c r="G20"/>
  <c r="G18" s="1"/>
  <c r="F19"/>
  <c r="J18"/>
  <c r="I18"/>
  <c r="J145" i="3"/>
  <c r="I145"/>
  <c r="H145"/>
  <c r="G145"/>
  <c r="F145" s="1"/>
  <c r="F142"/>
  <c r="E142"/>
  <c r="J140"/>
  <c r="I140"/>
  <c r="H140"/>
  <c r="G140"/>
  <c r="F140" s="1"/>
  <c r="J137"/>
  <c r="I137"/>
  <c r="H137"/>
  <c r="G137"/>
  <c r="G133" s="1"/>
  <c r="J134"/>
  <c r="I134"/>
  <c r="I133" s="1"/>
  <c r="H134"/>
  <c r="F134" s="1"/>
  <c r="G134"/>
  <c r="J133"/>
  <c r="J129"/>
  <c r="I129"/>
  <c r="H129"/>
  <c r="G129"/>
  <c r="F129" s="1"/>
  <c r="H126"/>
  <c r="F126"/>
  <c r="J124"/>
  <c r="I124"/>
  <c r="H124"/>
  <c r="G124"/>
  <c r="F124"/>
  <c r="J121"/>
  <c r="J117" s="1"/>
  <c r="I121"/>
  <c r="H121"/>
  <c r="G121"/>
  <c r="F121" s="1"/>
  <c r="J118"/>
  <c r="I118"/>
  <c r="H118"/>
  <c r="H117" s="1"/>
  <c r="G118"/>
  <c r="F118" s="1"/>
  <c r="I117"/>
  <c r="F115"/>
  <c r="F114"/>
  <c r="J111"/>
  <c r="I111"/>
  <c r="H111"/>
  <c r="F111" s="1"/>
  <c r="G111"/>
  <c r="J110"/>
  <c r="I110"/>
  <c r="H110"/>
  <c r="G110"/>
  <c r="F110"/>
  <c r="J108"/>
  <c r="J106" s="1"/>
  <c r="I108"/>
  <c r="H108"/>
  <c r="G108"/>
  <c r="F108" s="1"/>
  <c r="J107"/>
  <c r="I107"/>
  <c r="H107"/>
  <c r="H106" s="1"/>
  <c r="G107"/>
  <c r="F107" s="1"/>
  <c r="I106"/>
  <c r="J104"/>
  <c r="I104"/>
  <c r="H104"/>
  <c r="G104"/>
  <c r="F104"/>
  <c r="J100"/>
  <c r="I100"/>
  <c r="H100"/>
  <c r="G100"/>
  <c r="F100" s="1"/>
  <c r="J97"/>
  <c r="I97"/>
  <c r="H97"/>
  <c r="G97"/>
  <c r="F97" s="1"/>
  <c r="J94"/>
  <c r="I94"/>
  <c r="H94"/>
  <c r="F94" s="1"/>
  <c r="G94"/>
  <c r="J92"/>
  <c r="J90" s="1"/>
  <c r="I92"/>
  <c r="I90" s="1"/>
  <c r="H92"/>
  <c r="G92"/>
  <c r="F92"/>
  <c r="E92"/>
  <c r="H90"/>
  <c r="G90"/>
  <c r="J88"/>
  <c r="I88"/>
  <c r="H88"/>
  <c r="F88" s="1"/>
  <c r="G88"/>
  <c r="E88"/>
  <c r="J87"/>
  <c r="I87"/>
  <c r="H87"/>
  <c r="G87"/>
  <c r="F87" s="1"/>
  <c r="E87"/>
  <c r="J86"/>
  <c r="I86"/>
  <c r="H86"/>
  <c r="F86" s="1"/>
  <c r="G86"/>
  <c r="E86"/>
  <c r="J85"/>
  <c r="J83" s="1"/>
  <c r="I85"/>
  <c r="H85"/>
  <c r="G85"/>
  <c r="G83" s="1"/>
  <c r="E85"/>
  <c r="I83"/>
  <c r="I82" s="1"/>
  <c r="H83"/>
  <c r="H82" s="1"/>
  <c r="J79"/>
  <c r="J78"/>
  <c r="I78"/>
  <c r="H78"/>
  <c r="G103" s="1"/>
  <c r="H77"/>
  <c r="J76"/>
  <c r="I76"/>
  <c r="H76"/>
  <c r="G76"/>
  <c r="F76" s="1"/>
  <c r="J74"/>
  <c r="I74"/>
  <c r="I72" s="1"/>
  <c r="H74"/>
  <c r="F74" s="1"/>
  <c r="G74"/>
  <c r="E74"/>
  <c r="J72"/>
  <c r="G72"/>
  <c r="J70"/>
  <c r="I70"/>
  <c r="H70"/>
  <c r="H68" s="1"/>
  <c r="G70"/>
  <c r="G68" s="1"/>
  <c r="E70"/>
  <c r="J68"/>
  <c r="I68"/>
  <c r="I66" s="1"/>
  <c r="J67"/>
  <c r="J66" s="1"/>
  <c r="I67"/>
  <c r="H67"/>
  <c r="G67"/>
  <c r="F67" s="1"/>
  <c r="F63"/>
  <c r="F62"/>
  <c r="F60"/>
  <c r="F59"/>
  <c r="J58"/>
  <c r="I58"/>
  <c r="H58"/>
  <c r="G58"/>
  <c r="F58"/>
  <c r="F56"/>
  <c r="G55"/>
  <c r="J52"/>
  <c r="I52"/>
  <c r="H52"/>
  <c r="G52"/>
  <c r="F52" s="1"/>
  <c r="J49"/>
  <c r="I49"/>
  <c r="H49"/>
  <c r="F49" s="1"/>
  <c r="G49"/>
  <c r="J46"/>
  <c r="I46"/>
  <c r="H46"/>
  <c r="G46"/>
  <c r="F46"/>
  <c r="F44"/>
  <c r="J42"/>
  <c r="I42"/>
  <c r="H42"/>
  <c r="G42"/>
  <c r="G34" s="1"/>
  <c r="F40"/>
  <c r="F39"/>
  <c r="F38"/>
  <c r="F37"/>
  <c r="J35"/>
  <c r="I35"/>
  <c r="I34" s="1"/>
  <c r="H35"/>
  <c r="F35" s="1"/>
  <c r="G35"/>
  <c r="J34"/>
  <c r="F30"/>
  <c r="H29"/>
  <c r="F28"/>
  <c r="F26"/>
  <c r="J24"/>
  <c r="I24"/>
  <c r="H24"/>
  <c r="G24"/>
  <c r="F24"/>
  <c r="F22"/>
  <c r="J20"/>
  <c r="I20"/>
  <c r="H20"/>
  <c r="H18" s="1"/>
  <c r="G20"/>
  <c r="G18" s="1"/>
  <c r="F19"/>
  <c r="J18"/>
  <c r="I18"/>
  <c r="J145" i="2"/>
  <c r="I145"/>
  <c r="H145"/>
  <c r="G145"/>
  <c r="F145" s="1"/>
  <c r="F142"/>
  <c r="E142"/>
  <c r="J140"/>
  <c r="I140"/>
  <c r="H140"/>
  <c r="F140" s="1"/>
  <c r="G140"/>
  <c r="J137"/>
  <c r="I137"/>
  <c r="H137"/>
  <c r="G137"/>
  <c r="F137" s="1"/>
  <c r="J134"/>
  <c r="J133" s="1"/>
  <c r="I134"/>
  <c r="H134"/>
  <c r="F134" s="1"/>
  <c r="G134"/>
  <c r="I133"/>
  <c r="G133"/>
  <c r="J129"/>
  <c r="I129"/>
  <c r="H129"/>
  <c r="G129"/>
  <c r="F129"/>
  <c r="H126"/>
  <c r="F126"/>
  <c r="J124"/>
  <c r="I124"/>
  <c r="H124"/>
  <c r="G124"/>
  <c r="F124" s="1"/>
  <c r="J121"/>
  <c r="I121"/>
  <c r="H121"/>
  <c r="G121"/>
  <c r="F121"/>
  <c r="J118"/>
  <c r="I118"/>
  <c r="I117" s="1"/>
  <c r="H118"/>
  <c r="G118"/>
  <c r="F118" s="1"/>
  <c r="J117"/>
  <c r="H117"/>
  <c r="F115"/>
  <c r="F114"/>
  <c r="J111"/>
  <c r="I111"/>
  <c r="H111"/>
  <c r="G111"/>
  <c r="F111"/>
  <c r="J110"/>
  <c r="I110"/>
  <c r="H110"/>
  <c r="G110"/>
  <c r="F110" s="1"/>
  <c r="J108"/>
  <c r="I108"/>
  <c r="H108"/>
  <c r="G108"/>
  <c r="F108"/>
  <c r="J107"/>
  <c r="I107"/>
  <c r="I106" s="1"/>
  <c r="H107"/>
  <c r="G107"/>
  <c r="F107" s="1"/>
  <c r="J106"/>
  <c r="H106"/>
  <c r="J104"/>
  <c r="I104"/>
  <c r="H104"/>
  <c r="G104"/>
  <c r="F104" s="1"/>
  <c r="J100"/>
  <c r="I100"/>
  <c r="H100"/>
  <c r="G100"/>
  <c r="F100"/>
  <c r="J97"/>
  <c r="I97"/>
  <c r="H97"/>
  <c r="G97"/>
  <c r="F97" s="1"/>
  <c r="J94"/>
  <c r="I94"/>
  <c r="H94"/>
  <c r="G94"/>
  <c r="F94"/>
  <c r="J92"/>
  <c r="J90" s="1"/>
  <c r="I92"/>
  <c r="H92"/>
  <c r="G92"/>
  <c r="F92" s="1"/>
  <c r="E92"/>
  <c r="I90"/>
  <c r="H90"/>
  <c r="G90"/>
  <c r="F90" s="1"/>
  <c r="J88"/>
  <c r="I88"/>
  <c r="H88"/>
  <c r="F88" s="1"/>
  <c r="G88"/>
  <c r="E88"/>
  <c r="J87"/>
  <c r="I87"/>
  <c r="H87"/>
  <c r="G87"/>
  <c r="F87"/>
  <c r="E87"/>
  <c r="J86"/>
  <c r="I86"/>
  <c r="H86"/>
  <c r="F86" s="1"/>
  <c r="G86"/>
  <c r="E86"/>
  <c r="J85"/>
  <c r="I85"/>
  <c r="H85"/>
  <c r="G85"/>
  <c r="F85"/>
  <c r="E85"/>
  <c r="J83"/>
  <c r="I83"/>
  <c r="H83"/>
  <c r="F83" s="1"/>
  <c r="G83"/>
  <c r="I82"/>
  <c r="G82"/>
  <c r="J79"/>
  <c r="J78"/>
  <c r="I78"/>
  <c r="G103" s="1"/>
  <c r="H78"/>
  <c r="F78"/>
  <c r="H77"/>
  <c r="J76"/>
  <c r="I76"/>
  <c r="H76"/>
  <c r="G76"/>
  <c r="F76" s="1"/>
  <c r="J74"/>
  <c r="I74"/>
  <c r="H74"/>
  <c r="F74" s="1"/>
  <c r="G74"/>
  <c r="E74"/>
  <c r="J72"/>
  <c r="I72"/>
  <c r="G72"/>
  <c r="J70"/>
  <c r="I70"/>
  <c r="H70"/>
  <c r="H68" s="1"/>
  <c r="G70"/>
  <c r="F70" s="1"/>
  <c r="E70"/>
  <c r="J68"/>
  <c r="I68"/>
  <c r="G68"/>
  <c r="J67"/>
  <c r="J66" s="1"/>
  <c r="I67"/>
  <c r="H67"/>
  <c r="G67"/>
  <c r="I66"/>
  <c r="F63"/>
  <c r="F62"/>
  <c r="F60"/>
  <c r="F59"/>
  <c r="J58"/>
  <c r="I58"/>
  <c r="H58"/>
  <c r="G58"/>
  <c r="F58" s="1"/>
  <c r="F56"/>
  <c r="G55"/>
  <c r="J52"/>
  <c r="I52"/>
  <c r="H52"/>
  <c r="G52"/>
  <c r="F52" s="1"/>
  <c r="J49"/>
  <c r="I49"/>
  <c r="H49"/>
  <c r="G49"/>
  <c r="F49"/>
  <c r="J46"/>
  <c r="I46"/>
  <c r="H46"/>
  <c r="G46"/>
  <c r="F46" s="1"/>
  <c r="F44"/>
  <c r="J42"/>
  <c r="I42"/>
  <c r="H42"/>
  <c r="G42"/>
  <c r="F42" s="1"/>
  <c r="F40"/>
  <c r="F39"/>
  <c r="F38"/>
  <c r="F37"/>
  <c r="J35"/>
  <c r="J34" s="1"/>
  <c r="I35"/>
  <c r="H35"/>
  <c r="H34" s="1"/>
  <c r="G35"/>
  <c r="F35"/>
  <c r="I34"/>
  <c r="G34"/>
  <c r="F30"/>
  <c r="H29"/>
  <c r="F28"/>
  <c r="F26"/>
  <c r="J24"/>
  <c r="I24"/>
  <c r="H24"/>
  <c r="G24"/>
  <c r="F24" s="1"/>
  <c r="F22"/>
  <c r="J20"/>
  <c r="I20"/>
  <c r="H20"/>
  <c r="G20"/>
  <c r="F20" s="1"/>
  <c r="F19"/>
  <c r="J18"/>
  <c r="I18"/>
  <c r="H18"/>
  <c r="G18"/>
  <c r="F18" s="1"/>
  <c r="J145" i="1"/>
  <c r="I145"/>
  <c r="H145"/>
  <c r="G145"/>
  <c r="F145" s="1"/>
  <c r="F142"/>
  <c r="E142"/>
  <c r="J140"/>
  <c r="I140"/>
  <c r="H140"/>
  <c r="G140"/>
  <c r="F140" s="1"/>
  <c r="J137"/>
  <c r="I137"/>
  <c r="H137"/>
  <c r="G137"/>
  <c r="F137" s="1"/>
  <c r="J134"/>
  <c r="I134"/>
  <c r="I133" s="1"/>
  <c r="H134"/>
  <c r="F134" s="1"/>
  <c r="G134"/>
  <c r="J133"/>
  <c r="G133"/>
  <c r="J129"/>
  <c r="I129"/>
  <c r="H129"/>
  <c r="G129"/>
  <c r="F129" s="1"/>
  <c r="H126"/>
  <c r="F126"/>
  <c r="J124"/>
  <c r="I124"/>
  <c r="H124"/>
  <c r="G124"/>
  <c r="F124" s="1"/>
  <c r="J121"/>
  <c r="I121"/>
  <c r="H121"/>
  <c r="G121"/>
  <c r="F121" s="1"/>
  <c r="J118"/>
  <c r="I118"/>
  <c r="I117" s="1"/>
  <c r="H118"/>
  <c r="H117" s="1"/>
  <c r="G118"/>
  <c r="F118" s="1"/>
  <c r="J117"/>
  <c r="F115"/>
  <c r="F114"/>
  <c r="J111"/>
  <c r="I111"/>
  <c r="H111"/>
  <c r="G111"/>
  <c r="F111"/>
  <c r="J110"/>
  <c r="I110"/>
  <c r="H110"/>
  <c r="G110"/>
  <c r="F110" s="1"/>
  <c r="J108"/>
  <c r="I108"/>
  <c r="H108"/>
  <c r="G108"/>
  <c r="F108" s="1"/>
  <c r="J107"/>
  <c r="I107"/>
  <c r="I106" s="1"/>
  <c r="H107"/>
  <c r="H106" s="1"/>
  <c r="G107"/>
  <c r="F107" s="1"/>
  <c r="J106"/>
  <c r="J104"/>
  <c r="I104"/>
  <c r="H104"/>
  <c r="G104"/>
  <c r="F104" s="1"/>
  <c r="J100"/>
  <c r="I100"/>
  <c r="H100"/>
  <c r="G100"/>
  <c r="F100" s="1"/>
  <c r="J97"/>
  <c r="I97"/>
  <c r="H97"/>
  <c r="G97"/>
  <c r="F97" s="1"/>
  <c r="J94"/>
  <c r="I94"/>
  <c r="H94"/>
  <c r="G94"/>
  <c r="F94"/>
  <c r="J92"/>
  <c r="J90" s="1"/>
  <c r="I92"/>
  <c r="H92"/>
  <c r="G92"/>
  <c r="F92" s="1"/>
  <c r="E92"/>
  <c r="I90"/>
  <c r="H90"/>
  <c r="G90"/>
  <c r="F90" s="1"/>
  <c r="J88"/>
  <c r="I88"/>
  <c r="H88"/>
  <c r="F88" s="1"/>
  <c r="G88"/>
  <c r="E88"/>
  <c r="J87"/>
  <c r="I87"/>
  <c r="H87"/>
  <c r="G87"/>
  <c r="F87"/>
  <c r="E87"/>
  <c r="J86"/>
  <c r="I86"/>
  <c r="H86"/>
  <c r="F86" s="1"/>
  <c r="G86"/>
  <c r="E86"/>
  <c r="J85"/>
  <c r="J83" s="1"/>
  <c r="J82" s="1"/>
  <c r="I85"/>
  <c r="H85"/>
  <c r="G85"/>
  <c r="G83" s="1"/>
  <c r="E85"/>
  <c r="I83"/>
  <c r="H83"/>
  <c r="H82" s="1"/>
  <c r="I82"/>
  <c r="J79"/>
  <c r="J78"/>
  <c r="I78"/>
  <c r="H78"/>
  <c r="G103" s="1"/>
  <c r="F78"/>
  <c r="H77"/>
  <c r="J76"/>
  <c r="I76"/>
  <c r="H76"/>
  <c r="G76"/>
  <c r="F76" s="1"/>
  <c r="J74"/>
  <c r="I74"/>
  <c r="I72" s="1"/>
  <c r="H74"/>
  <c r="H72" s="1"/>
  <c r="G74"/>
  <c r="F74" s="1"/>
  <c r="E74"/>
  <c r="J72"/>
  <c r="G72"/>
  <c r="J70"/>
  <c r="I70"/>
  <c r="H70"/>
  <c r="H68" s="1"/>
  <c r="G70"/>
  <c r="G68" s="1"/>
  <c r="E70"/>
  <c r="J68"/>
  <c r="I68"/>
  <c r="I66" s="1"/>
  <c r="J67"/>
  <c r="J66" s="1"/>
  <c r="I67"/>
  <c r="H67"/>
  <c r="H66" s="1"/>
  <c r="G67"/>
  <c r="F67"/>
  <c r="F63"/>
  <c r="F62"/>
  <c r="F60"/>
  <c r="F59"/>
  <c r="J58"/>
  <c r="I58"/>
  <c r="H58"/>
  <c r="G58"/>
  <c r="F58" s="1"/>
  <c r="F56"/>
  <c r="G55"/>
  <c r="J52"/>
  <c r="I52"/>
  <c r="H52"/>
  <c r="G52"/>
  <c r="F52" s="1"/>
  <c r="J49"/>
  <c r="I49"/>
  <c r="H49"/>
  <c r="F49" s="1"/>
  <c r="G49"/>
  <c r="J46"/>
  <c r="I46"/>
  <c r="H46"/>
  <c r="G46"/>
  <c r="F46" s="1"/>
  <c r="F44"/>
  <c r="J42"/>
  <c r="I42"/>
  <c r="H42"/>
  <c r="G42"/>
  <c r="G34" s="1"/>
  <c r="F40"/>
  <c r="F39"/>
  <c r="F38"/>
  <c r="F37"/>
  <c r="J35"/>
  <c r="J34" s="1"/>
  <c r="I35"/>
  <c r="H35"/>
  <c r="F35" s="1"/>
  <c r="G35"/>
  <c r="I34"/>
  <c r="F30"/>
  <c r="H29"/>
  <c r="F28"/>
  <c r="F26"/>
  <c r="J24"/>
  <c r="I24"/>
  <c r="H24"/>
  <c r="G24"/>
  <c r="F24" s="1"/>
  <c r="F22"/>
  <c r="J20"/>
  <c r="I20"/>
  <c r="H20"/>
  <c r="G20"/>
  <c r="G18" s="1"/>
  <c r="F19"/>
  <c r="J18"/>
  <c r="I18"/>
  <c r="H18"/>
  <c r="D9"/>
  <c r="F68" i="13" l="1"/>
  <c r="G66"/>
  <c r="F90"/>
  <c r="F83"/>
  <c r="G82"/>
  <c r="F18"/>
  <c r="G64"/>
  <c r="F67"/>
  <c r="F140"/>
  <c r="F20"/>
  <c r="H34"/>
  <c r="I31" s="1"/>
  <c r="F42"/>
  <c r="F70"/>
  <c r="G106"/>
  <c r="F106" s="1"/>
  <c r="G117"/>
  <c r="H133"/>
  <c r="F133" s="1"/>
  <c r="F137"/>
  <c r="H72"/>
  <c r="F72" s="1"/>
  <c r="I90"/>
  <c r="I82" s="1"/>
  <c r="I117"/>
  <c r="F68" i="12"/>
  <c r="F72"/>
  <c r="I66"/>
  <c r="J82"/>
  <c r="F90"/>
  <c r="F18"/>
  <c r="H55"/>
  <c r="H64" s="1"/>
  <c r="I29"/>
  <c r="J32"/>
  <c r="I79"/>
  <c r="F31"/>
  <c r="I82"/>
  <c r="F20"/>
  <c r="F70"/>
  <c r="G83"/>
  <c r="G106"/>
  <c r="F106" s="1"/>
  <c r="G117"/>
  <c r="F117" s="1"/>
  <c r="G66"/>
  <c r="F78"/>
  <c r="G34"/>
  <c r="F34" s="1"/>
  <c r="G133"/>
  <c r="F133" s="1"/>
  <c r="G66" i="11"/>
  <c r="F68"/>
  <c r="F18"/>
  <c r="G64"/>
  <c r="H66"/>
  <c r="F133"/>
  <c r="F20"/>
  <c r="H34"/>
  <c r="F42"/>
  <c r="F70"/>
  <c r="H82"/>
  <c r="F82" s="1"/>
  <c r="F90"/>
  <c r="G106"/>
  <c r="F106" s="1"/>
  <c r="G117"/>
  <c r="F117" s="1"/>
  <c r="H133"/>
  <c r="H72"/>
  <c r="F72" s="1"/>
  <c r="F83" i="10"/>
  <c r="G82"/>
  <c r="I79"/>
  <c r="F31"/>
  <c r="H55"/>
  <c r="I29"/>
  <c r="J32"/>
  <c r="F18"/>
  <c r="F34"/>
  <c r="J82"/>
  <c r="F68"/>
  <c r="F72"/>
  <c r="G66"/>
  <c r="F67"/>
  <c r="F78"/>
  <c r="H83"/>
  <c r="H82" s="1"/>
  <c r="G90"/>
  <c r="F90" s="1"/>
  <c r="H106"/>
  <c r="H117"/>
  <c r="G64"/>
  <c r="G106"/>
  <c r="G117"/>
  <c r="F117" s="1"/>
  <c r="G64" i="9"/>
  <c r="F18"/>
  <c r="F83"/>
  <c r="G82"/>
  <c r="H66"/>
  <c r="F34"/>
  <c r="F68"/>
  <c r="F72"/>
  <c r="F133"/>
  <c r="J82"/>
  <c r="F90"/>
  <c r="G66"/>
  <c r="F78"/>
  <c r="F85"/>
  <c r="F20"/>
  <c r="H34"/>
  <c r="I31" s="1"/>
  <c r="F42"/>
  <c r="F70"/>
  <c r="G106"/>
  <c r="F106" s="1"/>
  <c r="G117"/>
  <c r="F117" s="1"/>
  <c r="H133"/>
  <c r="F137"/>
  <c r="H72"/>
  <c r="G64" i="8"/>
  <c r="F18"/>
  <c r="F83"/>
  <c r="G82"/>
  <c r="F82" s="1"/>
  <c r="F68"/>
  <c r="J82"/>
  <c r="F90"/>
  <c r="G66"/>
  <c r="F78"/>
  <c r="F85"/>
  <c r="F20"/>
  <c r="H34"/>
  <c r="I31" s="1"/>
  <c r="F42"/>
  <c r="F70"/>
  <c r="G106"/>
  <c r="F106" s="1"/>
  <c r="G117"/>
  <c r="F117" s="1"/>
  <c r="H133"/>
  <c r="F133" s="1"/>
  <c r="F137"/>
  <c r="H72"/>
  <c r="H66" s="1"/>
  <c r="F83" i="7"/>
  <c r="G82"/>
  <c r="F82" s="1"/>
  <c r="J32"/>
  <c r="I79"/>
  <c r="F31"/>
  <c r="I29"/>
  <c r="H55"/>
  <c r="H64" s="1"/>
  <c r="F34"/>
  <c r="F133"/>
  <c r="F68"/>
  <c r="F18"/>
  <c r="F92"/>
  <c r="G66"/>
  <c r="F85"/>
  <c r="G106"/>
  <c r="F106" s="1"/>
  <c r="G117"/>
  <c r="F117" s="1"/>
  <c r="H64" i="6"/>
  <c r="F68"/>
  <c r="F72"/>
  <c r="I79"/>
  <c r="F31"/>
  <c r="J32"/>
  <c r="H55"/>
  <c r="I29"/>
  <c r="F83"/>
  <c r="F18"/>
  <c r="F34"/>
  <c r="J82"/>
  <c r="J66"/>
  <c r="F133"/>
  <c r="G66"/>
  <c r="F67"/>
  <c r="F78"/>
  <c r="H83"/>
  <c r="H82" s="1"/>
  <c r="G90"/>
  <c r="F90" s="1"/>
  <c r="H106"/>
  <c r="H117"/>
  <c r="G64"/>
  <c r="G106"/>
  <c r="F106" s="1"/>
  <c r="G117"/>
  <c r="F117" s="1"/>
  <c r="J32" i="5"/>
  <c r="I79"/>
  <c r="F31"/>
  <c r="H55"/>
  <c r="I29"/>
  <c r="F106"/>
  <c r="F117"/>
  <c r="F90"/>
  <c r="F18"/>
  <c r="G66"/>
  <c r="G34"/>
  <c r="F74"/>
  <c r="G82"/>
  <c r="G103"/>
  <c r="G133"/>
  <c r="F133" s="1"/>
  <c r="H66"/>
  <c r="F68"/>
  <c r="F92"/>
  <c r="H83"/>
  <c r="H82" s="1"/>
  <c r="H106"/>
  <c r="H117"/>
  <c r="F18" i="4"/>
  <c r="I79"/>
  <c r="F31"/>
  <c r="H55"/>
  <c r="I29"/>
  <c r="J32"/>
  <c r="H66"/>
  <c r="F72"/>
  <c r="F68"/>
  <c r="G66"/>
  <c r="H82"/>
  <c r="F90"/>
  <c r="I82"/>
  <c r="F20"/>
  <c r="F70"/>
  <c r="G106"/>
  <c r="F106" s="1"/>
  <c r="G117"/>
  <c r="F117" s="1"/>
  <c r="G34"/>
  <c r="F34" s="1"/>
  <c r="G82"/>
  <c r="F82" s="1"/>
  <c r="G133"/>
  <c r="F133" s="1"/>
  <c r="H90"/>
  <c r="F18" i="3"/>
  <c r="G64"/>
  <c r="F83"/>
  <c r="G82"/>
  <c r="H66"/>
  <c r="F68"/>
  <c r="F72"/>
  <c r="F133"/>
  <c r="J82"/>
  <c r="F90"/>
  <c r="G66"/>
  <c r="F78"/>
  <c r="F85"/>
  <c r="F20"/>
  <c r="H34"/>
  <c r="I31" s="1"/>
  <c r="F42"/>
  <c r="F70"/>
  <c r="G106"/>
  <c r="F106" s="1"/>
  <c r="G117"/>
  <c r="F117" s="1"/>
  <c r="H133"/>
  <c r="F137"/>
  <c r="H72"/>
  <c r="J82" i="2"/>
  <c r="I31"/>
  <c r="F34"/>
  <c r="F68"/>
  <c r="F133"/>
  <c r="G66"/>
  <c r="F67"/>
  <c r="G64"/>
  <c r="H82"/>
  <c r="F82" s="1"/>
  <c r="G106"/>
  <c r="F106" s="1"/>
  <c r="G117"/>
  <c r="F117" s="1"/>
  <c r="H133"/>
  <c r="H72"/>
  <c r="F72" s="1"/>
  <c r="F83" i="1"/>
  <c r="G82"/>
  <c r="F82" s="1"/>
  <c r="F68"/>
  <c r="G66"/>
  <c r="F18"/>
  <c r="G64"/>
  <c r="F34"/>
  <c r="F72"/>
  <c r="F85"/>
  <c r="F20"/>
  <c r="H34"/>
  <c r="F42"/>
  <c r="F70"/>
  <c r="G106"/>
  <c r="F106" s="1"/>
  <c r="G117"/>
  <c r="F117" s="1"/>
  <c r="H133"/>
  <c r="F133" s="1"/>
  <c r="G112" i="13" l="1"/>
  <c r="F82"/>
  <c r="I79"/>
  <c r="F31"/>
  <c r="H55"/>
  <c r="I29"/>
  <c r="J32"/>
  <c r="F117"/>
  <c r="F34"/>
  <c r="H66"/>
  <c r="I77" i="12"/>
  <c r="F79"/>
  <c r="H103"/>
  <c r="F66"/>
  <c r="F83"/>
  <c r="G82"/>
  <c r="F82" s="1"/>
  <c r="J80"/>
  <c r="I55"/>
  <c r="F55" s="1"/>
  <c r="F32"/>
  <c r="J29"/>
  <c r="G64"/>
  <c r="G112" i="11"/>
  <c r="F66"/>
  <c r="I31"/>
  <c r="F34"/>
  <c r="I55" i="10"/>
  <c r="F32"/>
  <c r="J29"/>
  <c r="J64" s="1"/>
  <c r="J80"/>
  <c r="I77"/>
  <c r="H103"/>
  <c r="F79"/>
  <c r="F66"/>
  <c r="G112"/>
  <c r="F55"/>
  <c r="F29"/>
  <c r="F82"/>
  <c r="F106"/>
  <c r="H64"/>
  <c r="F64" s="1"/>
  <c r="I64"/>
  <c r="H55" i="9"/>
  <c r="I29"/>
  <c r="F31"/>
  <c r="J32"/>
  <c r="I79"/>
  <c r="F66"/>
  <c r="G112"/>
  <c r="F82"/>
  <c r="H55" i="8"/>
  <c r="I29"/>
  <c r="J32"/>
  <c r="I79"/>
  <c r="F31"/>
  <c r="F66"/>
  <c r="G112"/>
  <c r="F72"/>
  <c r="H64"/>
  <c r="F34"/>
  <c r="I55" i="7"/>
  <c r="F32"/>
  <c r="J29"/>
  <c r="J80"/>
  <c r="F66"/>
  <c r="G112"/>
  <c r="H103"/>
  <c r="F79"/>
  <c r="I77"/>
  <c r="F66" i="6"/>
  <c r="G112"/>
  <c r="I77"/>
  <c r="H103"/>
  <c r="F79"/>
  <c r="I55"/>
  <c r="I64" s="1"/>
  <c r="F32"/>
  <c r="J29"/>
  <c r="J64" s="1"/>
  <c r="J80"/>
  <c r="F29"/>
  <c r="G82"/>
  <c r="F82" s="1"/>
  <c r="F64"/>
  <c r="F55"/>
  <c r="G112" i="5"/>
  <c r="F66"/>
  <c r="F34"/>
  <c r="G64"/>
  <c r="J80"/>
  <c r="I55"/>
  <c r="F32"/>
  <c r="J29"/>
  <c r="J64" s="1"/>
  <c r="F79"/>
  <c r="I77"/>
  <c r="H103"/>
  <c r="F55"/>
  <c r="F29"/>
  <c r="H112"/>
  <c r="F83"/>
  <c r="H64"/>
  <c r="I64"/>
  <c r="F82"/>
  <c r="F66" i="4"/>
  <c r="G112"/>
  <c r="I55"/>
  <c r="F55" s="1"/>
  <c r="F32"/>
  <c r="J29"/>
  <c r="J64" s="1"/>
  <c r="J80"/>
  <c r="I77"/>
  <c r="H103"/>
  <c r="F79"/>
  <c r="F29"/>
  <c r="G64"/>
  <c r="H64"/>
  <c r="H112"/>
  <c r="H55" i="3"/>
  <c r="I29"/>
  <c r="I79"/>
  <c r="F31"/>
  <c r="J32"/>
  <c r="F66"/>
  <c r="G112"/>
  <c r="H64"/>
  <c r="F34"/>
  <c r="F82"/>
  <c r="H66" i="2"/>
  <c r="G112"/>
  <c r="I79"/>
  <c r="F31"/>
  <c r="H55"/>
  <c r="I29"/>
  <c r="J32"/>
  <c r="I31" i="1"/>
  <c r="G112"/>
  <c r="F66"/>
  <c r="F79" i="13" l="1"/>
  <c r="I77"/>
  <c r="H103"/>
  <c r="H112"/>
  <c r="F55"/>
  <c r="I55"/>
  <c r="F32"/>
  <c r="J29"/>
  <c r="J64" s="1"/>
  <c r="J80"/>
  <c r="I64"/>
  <c r="F66"/>
  <c r="H64"/>
  <c r="I112" i="12"/>
  <c r="I103"/>
  <c r="F80"/>
  <c r="J77"/>
  <c r="J112" s="1"/>
  <c r="F103"/>
  <c r="H112"/>
  <c r="I64"/>
  <c r="J64"/>
  <c r="F64" s="1"/>
  <c r="F29"/>
  <c r="F77"/>
  <c r="G112"/>
  <c r="J32" i="11"/>
  <c r="I79"/>
  <c r="F31"/>
  <c r="H55"/>
  <c r="I29"/>
  <c r="F103" i="10"/>
  <c r="H112"/>
  <c r="F80"/>
  <c r="I103"/>
  <c r="I112" s="1"/>
  <c r="F112" s="1"/>
  <c r="J77"/>
  <c r="J112" s="1"/>
  <c r="I77" i="9"/>
  <c r="H103"/>
  <c r="F79"/>
  <c r="F29"/>
  <c r="H64"/>
  <c r="I55"/>
  <c r="I64" s="1"/>
  <c r="F32"/>
  <c r="J29"/>
  <c r="J64" s="1"/>
  <c r="J80"/>
  <c r="F29" i="8"/>
  <c r="I55"/>
  <c r="I64" s="1"/>
  <c r="F64" s="1"/>
  <c r="F32"/>
  <c r="J29"/>
  <c r="J64" s="1"/>
  <c r="J80"/>
  <c r="I77"/>
  <c r="H103"/>
  <c r="F79"/>
  <c r="F55"/>
  <c r="F80" i="7"/>
  <c r="I103"/>
  <c r="J77"/>
  <c r="J112" s="1"/>
  <c r="I112"/>
  <c r="I64"/>
  <c r="F55"/>
  <c r="F103"/>
  <c r="H112"/>
  <c r="F112" s="1"/>
  <c r="J64"/>
  <c r="F29"/>
  <c r="F80" i="6"/>
  <c r="I103"/>
  <c r="F103" s="1"/>
  <c r="J77"/>
  <c r="J112" s="1"/>
  <c r="F77"/>
  <c r="I112"/>
  <c r="F112" s="1"/>
  <c r="H112"/>
  <c r="F103" i="5"/>
  <c r="I103"/>
  <c r="F80"/>
  <c r="J77"/>
  <c r="J112" s="1"/>
  <c r="F77"/>
  <c r="I112"/>
  <c r="F112" s="1"/>
  <c r="F64"/>
  <c r="F77" i="4"/>
  <c r="F80"/>
  <c r="J77"/>
  <c r="J112" s="1"/>
  <c r="I103"/>
  <c r="I112" s="1"/>
  <c r="F112" s="1"/>
  <c r="F103"/>
  <c r="I64"/>
  <c r="F64" s="1"/>
  <c r="F64" i="3"/>
  <c r="I55"/>
  <c r="F55" s="1"/>
  <c r="F32"/>
  <c r="J29"/>
  <c r="J64" s="1"/>
  <c r="J80"/>
  <c r="I64"/>
  <c r="F29"/>
  <c r="I77"/>
  <c r="H103"/>
  <c r="F79"/>
  <c r="H64" i="2"/>
  <c r="I55"/>
  <c r="I64" s="1"/>
  <c r="F32"/>
  <c r="J29"/>
  <c r="J64" s="1"/>
  <c r="J80"/>
  <c r="I77"/>
  <c r="H103"/>
  <c r="F79"/>
  <c r="F66"/>
  <c r="I79" i="1"/>
  <c r="F31"/>
  <c r="H55"/>
  <c r="I29"/>
  <c r="J32"/>
  <c r="F64" i="13" l="1"/>
  <c r="F80"/>
  <c r="J77"/>
  <c r="J112" s="1"/>
  <c r="I103"/>
  <c r="I112" s="1"/>
  <c r="F112" s="1"/>
  <c r="F77"/>
  <c r="F29"/>
  <c r="F103"/>
  <c r="F112" i="12"/>
  <c r="F79" i="11"/>
  <c r="I77"/>
  <c r="H103"/>
  <c r="H64"/>
  <c r="F29"/>
  <c r="J80"/>
  <c r="I55"/>
  <c r="F55" s="1"/>
  <c r="F32"/>
  <c r="J29"/>
  <c r="J64" s="1"/>
  <c r="F77" i="10"/>
  <c r="I112" i="9"/>
  <c r="H112"/>
  <c r="F55"/>
  <c r="F64"/>
  <c r="F80"/>
  <c r="I103"/>
  <c r="F103" s="1"/>
  <c r="J77"/>
  <c r="J112" s="1"/>
  <c r="H112" i="8"/>
  <c r="F80"/>
  <c r="J77"/>
  <c r="J112" s="1"/>
  <c r="I103"/>
  <c r="I112" s="1"/>
  <c r="F64" i="7"/>
  <c r="F77"/>
  <c r="F103" i="3"/>
  <c r="H112"/>
  <c r="F80"/>
  <c r="I103"/>
  <c r="J77"/>
  <c r="J112" s="1"/>
  <c r="I112"/>
  <c r="F77" i="2"/>
  <c r="I112"/>
  <c r="F55"/>
  <c r="I103"/>
  <c r="F80"/>
  <c r="J77"/>
  <c r="J112" s="1"/>
  <c r="F103"/>
  <c r="F64"/>
  <c r="F29"/>
  <c r="H112"/>
  <c r="J80" i="1"/>
  <c r="I55"/>
  <c r="F32"/>
  <c r="J29"/>
  <c r="J64" s="1"/>
  <c r="F79"/>
  <c r="I77"/>
  <c r="H103"/>
  <c r="F55"/>
  <c r="H64"/>
  <c r="I64"/>
  <c r="H112" i="11" l="1"/>
  <c r="I112"/>
  <c r="I103"/>
  <c r="F103" s="1"/>
  <c r="F80"/>
  <c r="J77"/>
  <c r="J112" s="1"/>
  <c r="I64"/>
  <c r="F64" s="1"/>
  <c r="F77" i="9"/>
  <c r="F112"/>
  <c r="F77" i="8"/>
  <c r="F103"/>
  <c r="F112"/>
  <c r="F77" i="3"/>
  <c r="F112"/>
  <c r="F112" i="2"/>
  <c r="H112" i="1"/>
  <c r="I103"/>
  <c r="F103" s="1"/>
  <c r="F80"/>
  <c r="J77"/>
  <c r="J112" s="1"/>
  <c r="I112"/>
  <c r="F64"/>
  <c r="F29"/>
  <c r="F112" i="11" l="1"/>
  <c r="F77"/>
  <c r="F112" i="1"/>
  <c r="F77"/>
</calcChain>
</file>

<file path=xl/sharedStrings.xml><?xml version="1.0" encoding="utf-8"?>
<sst xmlns="http://schemas.openxmlformats.org/spreadsheetml/2006/main" count="2820" uniqueCount="110">
  <si>
    <t>Число знаков после запятой:</t>
  </si>
  <si>
    <t>Экспорт данных в форму 46EP.2011:</t>
  </si>
  <si>
    <t>№ п/п</t>
  </si>
  <si>
    <t>Наименование показателя</t>
  </si>
  <si>
    <t>Всего</t>
  </si>
  <si>
    <t>ВН</t>
  </si>
  <si>
    <t>СН 1</t>
  </si>
  <si>
    <t>СН 2</t>
  </si>
  <si>
    <t>НН</t>
  </si>
  <si>
    <t>Электроэнергия (тыс. кВтч)</t>
  </si>
  <si>
    <t>1</t>
  </si>
  <si>
    <t>Поступление в сеть из других организаций, в том числе</t>
  </si>
  <si>
    <t>1.1</t>
  </si>
  <si>
    <t>Из сетей ЕНЭС</t>
  </si>
  <si>
    <t>1.2</t>
  </si>
  <si>
    <t>Из сетей прочих сетевых организаций</t>
  </si>
  <si>
    <t>1.2.0</t>
  </si>
  <si>
    <t>Удалить</t>
  </si>
  <si>
    <t>1.2.1</t>
  </si>
  <si>
    <t>ОАО "Кубаньэнерго"</t>
  </si>
  <si>
    <t>Добавить сетевую компанию</t>
  </si>
  <si>
    <t>1.3</t>
  </si>
  <si>
    <t>От генерирующих компаний и блок-станций</t>
  </si>
  <si>
    <t>1.3.0</t>
  </si>
  <si>
    <t>1.3.1</t>
  </si>
  <si>
    <t>Филиал КВЭП ЗАО "РАМО-М"</t>
  </si>
  <si>
    <t>Добавить генерирующую компанию</t>
  </si>
  <si>
    <t>1.4</t>
  </si>
  <si>
    <t>Из сетей сопредельных регионов</t>
  </si>
  <si>
    <t>2</t>
  </si>
  <si>
    <t>Поступление в сеть из других уровней напряжения (трансформация)</t>
  </si>
  <si>
    <t>2.1</t>
  </si>
  <si>
    <t>2.2</t>
  </si>
  <si>
    <t>2.3</t>
  </si>
  <si>
    <t>3</t>
  </si>
  <si>
    <t>Отпуск из сети, в том числе</t>
  </si>
  <si>
    <t>3.1</t>
  </si>
  <si>
    <t>Конечные потребители</t>
  </si>
  <si>
    <t>3.1.0</t>
  </si>
  <si>
    <t>3.1.1</t>
  </si>
  <si>
    <t>ОАО "Кубаньэнергосбыт"</t>
  </si>
  <si>
    <t>3.1.2</t>
  </si>
  <si>
    <t>ОАО "НЭСК"</t>
  </si>
  <si>
    <t>3.1.3</t>
  </si>
  <si>
    <t>ОАО "Мосэнергосбыт"</t>
  </si>
  <si>
    <t>3.1.4</t>
  </si>
  <si>
    <t>ЗАО "МАРЭМ+"</t>
  </si>
  <si>
    <t>Добавить сбытовую компанию</t>
  </si>
  <si>
    <t>3.2</t>
  </si>
  <si>
    <t>Другие сети</t>
  </si>
  <si>
    <t>3.2.0</t>
  </si>
  <si>
    <t>3.2.1</t>
  </si>
  <si>
    <t>ОАО "НЭСК-электросети"</t>
  </si>
  <si>
    <t>3.3</t>
  </si>
  <si>
    <t>Поставщики</t>
  </si>
  <si>
    <t>3.3.0</t>
  </si>
  <si>
    <t>3.4</t>
  </si>
  <si>
    <t>Другие организации</t>
  </si>
  <si>
    <t>3.4.0</t>
  </si>
  <si>
    <t>Добавить другую организацию</t>
  </si>
  <si>
    <t>3.5</t>
  </si>
  <si>
    <t>Сетевые компании, опосредованно присоединённые через сети прочих потребителей</t>
  </si>
  <si>
    <t>3.5.0</t>
  </si>
  <si>
    <t>4</t>
  </si>
  <si>
    <t>Отпуск в сеть других уровней напряжения</t>
  </si>
  <si>
    <t>5</t>
  </si>
  <si>
    <t>Хозяйственные нужды сети</t>
  </si>
  <si>
    <t>6</t>
  </si>
  <si>
    <t>Потери, в том числе</t>
  </si>
  <si>
    <t>6.1</t>
  </si>
  <si>
    <t>Относимые на собственное потребление</t>
  </si>
  <si>
    <t>6.2</t>
  </si>
  <si>
    <t>Относимые на передачу субабонентам</t>
  </si>
  <si>
    <t>7</t>
  </si>
  <si>
    <t>Генерация на установках организации (совмещение деятельности)</t>
  </si>
  <si>
    <t>8</t>
  </si>
  <si>
    <t>Собственное потребление (совмещение деятельности)</t>
  </si>
  <si>
    <t>9</t>
  </si>
  <si>
    <t>Небаланс</t>
  </si>
  <si>
    <t>Мощность (МВт)</t>
  </si>
  <si>
    <t>Из сетей  ЕНЭС</t>
  </si>
  <si>
    <t>Заявленная и присоединённая мощность</t>
  </si>
  <si>
    <t>Заявленная мощность конечных потребителей (МВт)</t>
  </si>
  <si>
    <t>Присоединенная мощность конечных потребителей (МВА)</t>
  </si>
  <si>
    <t>Товарная продукция  (без НДС), тыс.руб.</t>
  </si>
  <si>
    <t>Сбытовые компании</t>
  </si>
  <si>
    <t>1.1.0</t>
  </si>
  <si>
    <t>Сетевые компании</t>
  </si>
  <si>
    <t>F</t>
  </si>
  <si>
    <t>ОАО Кубаньэнерго за содержание сетей</t>
  </si>
  <si>
    <t>Расход по оплате услуг по передаче электрической энергии (мощности)  (без НДС), тыс.руб.</t>
  </si>
  <si>
    <t>Сетевая компания</t>
  </si>
  <si>
    <t>1.0</t>
  </si>
  <si>
    <t>Добавить сетевую компанию (передача)</t>
  </si>
  <si>
    <t>Платежи  (без НДС), тыс.руб.</t>
  </si>
  <si>
    <t>Поступления денежных средств в счёт стоимости поставленных услуг по передаче</t>
  </si>
  <si>
    <t>Уплата денежных средств в счёт стоимости приобретённых услуг по передаче</t>
  </si>
  <si>
    <t>2.0</t>
  </si>
  <si>
    <t>Фактические объемы электроэнергии и мощности за Февраль 2017 года</t>
  </si>
  <si>
    <t>Фактические объемы электроэнергии и мощности за март 2017 года</t>
  </si>
  <si>
    <t>Фактические объемы электроэнергии и мощности за апрель 2017 года</t>
  </si>
  <si>
    <t>Фактические объемы электроэнергии и мощности за май 2017 года</t>
  </si>
  <si>
    <t>Фактические объемы электроэнергии и мощности за июнь 2017 года</t>
  </si>
  <si>
    <t>Фактические объемы электроэнергии и мощности за июль 2017 года</t>
  </si>
  <si>
    <t>Фактические объемы электроэнергии и мощности за август 2017 года</t>
  </si>
  <si>
    <t>Фактические объемы электроэнергии и мощности за сентябрь 2017 года</t>
  </si>
  <si>
    <t>Фактические объемы электроэнергии и мощности за октябрь 2017 года</t>
  </si>
  <si>
    <t>Фактические объемы электроэнергии и мощности за ноябрь 2017 года</t>
  </si>
  <si>
    <t>Фактические объемы электроэнергии и мощности за декабрь 2017 года</t>
  </si>
  <si>
    <t>Фактические объемы электроэнергии и мощности за  2017 год</t>
  </si>
</sst>
</file>

<file path=xl/styles.xml><?xml version="1.0" encoding="utf-8"?>
<styleSheet xmlns="http://schemas.openxmlformats.org/spreadsheetml/2006/main">
  <numFmts count="1">
    <numFmt numFmtId="164" formatCode="#,##0.000"/>
  </numFmts>
  <fonts count="12">
    <font>
      <sz val="11"/>
      <color theme="1"/>
      <name val="Calibri"/>
      <family val="2"/>
      <charset val="204"/>
      <scheme val="minor"/>
    </font>
    <font>
      <sz val="11"/>
      <color indexed="8"/>
      <name val="Calibri"/>
      <family val="2"/>
      <charset val="204"/>
    </font>
    <font>
      <sz val="9"/>
      <color indexed="8"/>
      <name val="Tahoma"/>
      <family val="2"/>
      <charset val="204"/>
    </font>
    <font>
      <b/>
      <sz val="9"/>
      <color indexed="8"/>
      <name val="Tahoma"/>
      <family val="2"/>
      <charset val="204"/>
    </font>
    <font>
      <b/>
      <sz val="9"/>
      <name val="Tahoma"/>
      <family val="2"/>
      <charset val="204"/>
    </font>
    <font>
      <b/>
      <sz val="9"/>
      <color indexed="55"/>
      <name val="Tahoma"/>
      <family val="2"/>
      <charset val="204"/>
    </font>
    <font>
      <sz val="9"/>
      <name val="Tahoma"/>
      <family val="2"/>
      <charset val="204"/>
    </font>
    <font>
      <b/>
      <u/>
      <sz val="11"/>
      <color indexed="12"/>
      <name val="Arial"/>
      <family val="2"/>
      <charset val="204"/>
    </font>
    <font>
      <sz val="9"/>
      <color indexed="9"/>
      <name val="Tahoma"/>
      <family val="2"/>
      <charset val="204"/>
    </font>
    <font>
      <b/>
      <u/>
      <sz val="9"/>
      <color indexed="12"/>
      <name val="Tahoma"/>
      <family val="2"/>
      <charset val="204"/>
    </font>
    <font>
      <u/>
      <sz val="9"/>
      <name val="Tahoma"/>
      <family val="2"/>
      <charset val="204"/>
    </font>
    <font>
      <b/>
      <u/>
      <sz val="9"/>
      <color indexed="9"/>
      <name val="Tahoma"/>
      <family val="2"/>
      <charset val="204"/>
    </font>
  </fonts>
  <fills count="9">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41"/>
        <bgColor indexed="64"/>
      </patternFill>
    </fill>
    <fill>
      <patternFill patternType="solid">
        <fgColor indexed="55"/>
        <bgColor indexed="64"/>
      </patternFill>
    </fill>
    <fill>
      <patternFill patternType="solid">
        <fgColor indexed="42"/>
        <bgColor indexed="64"/>
      </patternFill>
    </fill>
    <fill>
      <patternFill patternType="solid">
        <fgColor indexed="43"/>
        <bgColor indexed="64"/>
      </patternFill>
    </fill>
    <fill>
      <patternFill patternType="lightDown">
        <fgColor indexed="22"/>
        <bgColor indexed="9"/>
      </patternFill>
    </fill>
  </fills>
  <borders count="39">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3"/>
      </left>
      <right/>
      <top style="thin">
        <color indexed="63"/>
      </top>
      <bottom style="medium">
        <color indexed="63"/>
      </bottom>
      <diagonal/>
    </border>
    <border>
      <left/>
      <right/>
      <top style="thin">
        <color indexed="63"/>
      </top>
      <bottom style="medium">
        <color indexed="63"/>
      </bottom>
      <diagonal/>
    </border>
    <border>
      <left/>
      <right style="medium">
        <color indexed="63"/>
      </right>
      <top style="thin">
        <color indexed="63"/>
      </top>
      <bottom style="medium">
        <color indexed="63"/>
      </bottom>
      <diagonal/>
    </border>
    <border>
      <left/>
      <right style="thin">
        <color indexed="64"/>
      </right>
      <top/>
      <bottom/>
      <diagonal/>
    </border>
    <border>
      <left style="thin">
        <color indexed="63"/>
      </left>
      <right style="medium">
        <color indexed="63"/>
      </right>
      <top style="thin">
        <color indexed="63"/>
      </top>
      <bottom style="thin">
        <color indexed="64"/>
      </bottom>
      <diagonal/>
    </border>
    <border>
      <left style="thin">
        <color indexed="63"/>
      </left>
      <right style="medium">
        <color indexed="63"/>
      </right>
      <top style="thin">
        <color indexed="64"/>
      </top>
      <bottom style="medium">
        <color indexed="63"/>
      </bottom>
      <diagonal/>
    </border>
    <border>
      <left style="thin">
        <color indexed="63"/>
      </left>
      <right style="thin">
        <color indexed="64"/>
      </right>
      <top style="thin">
        <color indexed="63"/>
      </top>
      <bottom style="thin">
        <color indexed="64"/>
      </bottom>
      <diagonal/>
    </border>
    <border>
      <left style="thin">
        <color indexed="64"/>
      </left>
      <right style="thin">
        <color indexed="64"/>
      </right>
      <top style="thin">
        <color indexed="63"/>
      </top>
      <bottom style="thin">
        <color indexed="64"/>
      </bottom>
      <diagonal/>
    </border>
    <border>
      <left style="thin">
        <color indexed="64"/>
      </left>
      <right style="medium">
        <color indexed="63"/>
      </right>
      <top style="thin">
        <color indexed="63"/>
      </top>
      <bottom style="thin">
        <color indexed="64"/>
      </bottom>
      <diagonal/>
    </border>
    <border>
      <left style="thin">
        <color indexed="63"/>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3"/>
      </right>
      <top style="thin">
        <color indexed="64"/>
      </top>
      <bottom style="thin">
        <color indexed="64"/>
      </bottom>
      <diagonal/>
    </border>
    <border>
      <left style="thin">
        <color indexed="63"/>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3"/>
      </right>
      <top/>
      <bottom style="thin">
        <color indexed="64"/>
      </bottom>
      <diagonal/>
    </border>
    <border>
      <left style="thin">
        <color indexed="64"/>
      </left>
      <right/>
      <top style="thin">
        <color indexed="64"/>
      </top>
      <bottom style="thin">
        <color indexed="64"/>
      </bottom>
      <diagonal/>
    </border>
    <border>
      <left style="thin">
        <color indexed="63"/>
      </left>
      <right/>
      <top/>
      <bottom style="thin">
        <color indexed="64"/>
      </bottom>
      <diagonal/>
    </border>
    <border>
      <left/>
      <right/>
      <top/>
      <bottom style="thin">
        <color indexed="64"/>
      </bottom>
      <diagonal/>
    </border>
    <border>
      <left/>
      <right style="medium">
        <color indexed="63"/>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3"/>
      </right>
      <top style="thin">
        <color indexed="64"/>
      </top>
      <bottom/>
      <diagonal/>
    </border>
    <border>
      <left style="thin">
        <color indexed="63"/>
      </left>
      <right/>
      <top style="thin">
        <color indexed="64"/>
      </top>
      <bottom style="thin">
        <color indexed="64"/>
      </bottom>
      <diagonal/>
    </border>
    <border>
      <left/>
      <right/>
      <top style="thin">
        <color indexed="64"/>
      </top>
      <bottom style="thin">
        <color indexed="64"/>
      </bottom>
      <diagonal/>
    </border>
    <border>
      <left/>
      <right style="medium">
        <color indexed="63"/>
      </right>
      <top style="thin">
        <color indexed="64"/>
      </top>
      <bottom style="thin">
        <color indexed="64"/>
      </bottom>
      <diagonal/>
    </border>
    <border>
      <left style="thin">
        <color indexed="63"/>
      </left>
      <right/>
      <top style="thin">
        <color indexed="64"/>
      </top>
      <bottom/>
      <diagonal/>
    </border>
    <border>
      <left/>
      <right style="medium">
        <color indexed="63"/>
      </right>
      <top style="thin">
        <color indexed="64"/>
      </top>
      <bottom/>
      <diagonal/>
    </border>
    <border>
      <left style="thin">
        <color indexed="63"/>
      </left>
      <right style="thin">
        <color indexed="64"/>
      </right>
      <top style="thin">
        <color indexed="64"/>
      </top>
      <bottom/>
      <diagonal/>
    </border>
    <border>
      <left style="thin">
        <color indexed="64"/>
      </left>
      <right style="medium">
        <color indexed="63"/>
      </right>
      <top/>
      <bottom/>
      <diagonal/>
    </border>
    <border>
      <left style="thin">
        <color indexed="63"/>
      </left>
      <right/>
      <top style="thin">
        <color indexed="64"/>
      </top>
      <bottom style="medium">
        <color indexed="63"/>
      </bottom>
      <diagonal/>
    </border>
    <border>
      <left/>
      <right/>
      <top style="thin">
        <color indexed="64"/>
      </top>
      <bottom style="medium">
        <color indexed="63"/>
      </bottom>
      <diagonal/>
    </border>
    <border>
      <left/>
      <right style="medium">
        <color indexed="63"/>
      </right>
      <top style="thin">
        <color indexed="64"/>
      </top>
      <bottom style="medium">
        <color indexed="63"/>
      </bottom>
      <diagonal/>
    </border>
    <border>
      <left/>
      <right style="thin">
        <color indexed="64"/>
      </right>
      <top/>
      <bottom style="thin">
        <color indexed="64"/>
      </bottom>
      <diagonal/>
    </border>
  </borders>
  <cellStyleXfs count="5">
    <xf numFmtId="0" fontId="0" fillId="0" borderId="0"/>
    <xf numFmtId="0" fontId="1" fillId="0" borderId="0"/>
    <xf numFmtId="0" fontId="1" fillId="0" borderId="0"/>
    <xf numFmtId="0" fontId="1" fillId="0" borderId="0"/>
    <xf numFmtId="0" fontId="7" fillId="0" borderId="0" applyNumberFormat="0" applyFill="0" applyBorder="0" applyAlignment="0" applyProtection="0">
      <alignment vertical="top"/>
      <protection locked="0"/>
    </xf>
  </cellStyleXfs>
  <cellXfs count="150">
    <xf numFmtId="0" fontId="0" fillId="0" borderId="0" xfId="0"/>
    <xf numFmtId="0" fontId="2" fillId="0" borderId="0" xfId="1" applyFont="1" applyFill="1" applyBorder="1" applyProtection="1"/>
    <xf numFmtId="0" fontId="2" fillId="0" borderId="0" xfId="1" applyFont="1" applyFill="1" applyBorder="1" applyAlignment="1" applyProtection="1">
      <alignment vertical="center"/>
    </xf>
    <xf numFmtId="0" fontId="2" fillId="0" borderId="0" xfId="1" applyFont="1" applyFill="1" applyBorder="1" applyAlignment="1" applyProtection="1">
      <alignment vertical="center" wrapText="1"/>
    </xf>
    <xf numFmtId="0" fontId="2" fillId="0" borderId="0" xfId="1" applyFont="1" applyFill="1" applyProtection="1"/>
    <xf numFmtId="0" fontId="2" fillId="0" borderId="1" xfId="1" applyFont="1" applyFill="1" applyBorder="1" applyProtection="1"/>
    <xf numFmtId="0" fontId="2" fillId="2" borderId="2" xfId="1" applyFont="1" applyFill="1" applyBorder="1" applyProtection="1"/>
    <xf numFmtId="0" fontId="2" fillId="2" borderId="3" xfId="1" applyFont="1" applyFill="1" applyBorder="1" applyAlignment="1" applyProtection="1">
      <alignment vertical="center"/>
    </xf>
    <xf numFmtId="0" fontId="2" fillId="2" borderId="3" xfId="1" applyFont="1" applyFill="1" applyBorder="1" applyAlignment="1" applyProtection="1">
      <alignment vertical="center" wrapText="1"/>
    </xf>
    <xf numFmtId="0" fontId="2" fillId="2" borderId="3" xfId="1" applyFont="1" applyFill="1" applyBorder="1" applyProtection="1"/>
    <xf numFmtId="0" fontId="2" fillId="2" borderId="4" xfId="1" applyFont="1" applyFill="1" applyBorder="1" applyProtection="1"/>
    <xf numFmtId="0" fontId="2" fillId="0" borderId="0" xfId="1" applyFont="1" applyProtection="1"/>
    <xf numFmtId="0" fontId="2" fillId="2" borderId="1" xfId="1" applyFont="1" applyFill="1" applyBorder="1" applyProtection="1"/>
    <xf numFmtId="0" fontId="2" fillId="2" borderId="8" xfId="1" applyFont="1" applyFill="1" applyBorder="1" applyProtection="1"/>
    <xf numFmtId="0" fontId="2" fillId="2" borderId="0" xfId="1" applyFont="1" applyFill="1" applyBorder="1" applyAlignment="1" applyProtection="1">
      <alignment vertical="center"/>
    </xf>
    <xf numFmtId="0" fontId="2" fillId="2" borderId="0" xfId="1" applyFont="1" applyFill="1" applyBorder="1" applyAlignment="1" applyProtection="1">
      <alignment horizontal="right" vertical="center" wrapText="1"/>
    </xf>
    <xf numFmtId="0" fontId="2" fillId="2" borderId="0" xfId="1" applyFont="1" applyFill="1" applyBorder="1" applyProtection="1"/>
    <xf numFmtId="0" fontId="2" fillId="2" borderId="9" xfId="1" applyFont="1" applyFill="1" applyBorder="1" applyAlignment="1" applyProtection="1">
      <alignment horizontal="center" vertical="center" wrapText="1"/>
    </xf>
    <xf numFmtId="0" fontId="2" fillId="2" borderId="0" xfId="1" applyFont="1" applyFill="1" applyBorder="1" applyAlignment="1" applyProtection="1">
      <alignment horizontal="right" vertical="center" wrapText="1"/>
    </xf>
    <xf numFmtId="0" fontId="4" fillId="4" borderId="10" xfId="2" applyFont="1" applyFill="1" applyBorder="1" applyAlignment="1" applyProtection="1">
      <alignment horizontal="center" vertical="center" wrapText="1"/>
      <protection locked="0"/>
    </xf>
    <xf numFmtId="0" fontId="2" fillId="0" borderId="1" xfId="1" applyFont="1" applyFill="1" applyBorder="1" applyAlignment="1" applyProtection="1">
      <alignment horizontal="center"/>
    </xf>
    <xf numFmtId="0" fontId="2" fillId="0" borderId="0" xfId="1" applyFont="1" applyFill="1" applyBorder="1" applyAlignment="1" applyProtection="1">
      <alignment horizontal="center"/>
    </xf>
    <xf numFmtId="0" fontId="2" fillId="2" borderId="1" xfId="1" applyFont="1" applyFill="1" applyBorder="1" applyAlignment="1" applyProtection="1">
      <alignment horizontal="center"/>
    </xf>
    <xf numFmtId="0" fontId="2" fillId="0" borderId="11" xfId="2" applyFont="1" applyBorder="1" applyAlignment="1" applyProtection="1">
      <alignment horizontal="center" vertical="center"/>
    </xf>
    <xf numFmtId="0" fontId="2" fillId="0" borderId="12" xfId="2" applyFont="1" applyBorder="1" applyAlignment="1" applyProtection="1">
      <alignment horizontal="center" vertical="center" wrapText="1"/>
    </xf>
    <xf numFmtId="0" fontId="2" fillId="0" borderId="12" xfId="2" applyNumberFormat="1" applyFont="1" applyBorder="1" applyAlignment="1" applyProtection="1">
      <alignment horizontal="center" vertical="center" wrapText="1"/>
    </xf>
    <xf numFmtId="0" fontId="2" fillId="0" borderId="13" xfId="2" applyNumberFormat="1" applyFont="1" applyBorder="1" applyAlignment="1" applyProtection="1">
      <alignment horizontal="center" vertical="center" wrapText="1"/>
    </xf>
    <xf numFmtId="0" fontId="2" fillId="2" borderId="8" xfId="1" applyFont="1" applyFill="1" applyBorder="1" applyAlignment="1" applyProtection="1">
      <alignment horizontal="center"/>
    </xf>
    <xf numFmtId="0" fontId="2" fillId="0" borderId="0" xfId="1" applyFont="1" applyAlignment="1" applyProtection="1">
      <alignment horizontal="center"/>
    </xf>
    <xf numFmtId="0" fontId="5" fillId="0" borderId="14" xfId="2" applyFont="1" applyBorder="1" applyAlignment="1" applyProtection="1">
      <alignment horizontal="center" vertical="center"/>
    </xf>
    <xf numFmtId="0" fontId="5" fillId="0" borderId="15" xfId="2" applyFont="1" applyBorder="1" applyAlignment="1" applyProtection="1">
      <alignment horizontal="center" vertical="center" wrapText="1"/>
    </xf>
    <xf numFmtId="0" fontId="5" fillId="0" borderId="15" xfId="2" applyFont="1" applyBorder="1" applyAlignment="1" applyProtection="1">
      <alignment horizontal="center" vertical="center"/>
    </xf>
    <xf numFmtId="0" fontId="5" fillId="0" borderId="16" xfId="2" applyFont="1" applyBorder="1" applyAlignment="1" applyProtection="1">
      <alignment horizontal="center" vertical="center"/>
    </xf>
    <xf numFmtId="0" fontId="5" fillId="2" borderId="14" xfId="2" applyFont="1" applyFill="1" applyBorder="1" applyAlignment="1" applyProtection="1">
      <alignment horizontal="center" vertical="center"/>
    </xf>
    <xf numFmtId="0" fontId="5" fillId="2" borderId="15" xfId="2" applyFont="1" applyFill="1" applyBorder="1" applyAlignment="1" applyProtection="1">
      <alignment horizontal="center" vertical="center" wrapText="1"/>
    </xf>
    <xf numFmtId="0" fontId="5" fillId="2" borderId="15" xfId="2" applyFont="1" applyFill="1" applyBorder="1" applyAlignment="1" applyProtection="1">
      <alignment horizontal="center" vertical="center"/>
    </xf>
    <xf numFmtId="0" fontId="5" fillId="2" borderId="16" xfId="2" applyFont="1" applyFill="1" applyBorder="1" applyAlignment="1" applyProtection="1">
      <alignment horizontal="center" vertical="center"/>
    </xf>
    <xf numFmtId="0" fontId="2" fillId="0" borderId="1" xfId="1" applyFont="1" applyFill="1" applyBorder="1" applyAlignment="1" applyProtection="1">
      <alignment horizontal="left" indent="15"/>
    </xf>
    <xf numFmtId="0" fontId="2" fillId="0" borderId="0" xfId="1" applyFont="1" applyFill="1" applyBorder="1" applyAlignment="1" applyProtection="1">
      <alignment horizontal="left" indent="15"/>
    </xf>
    <xf numFmtId="0" fontId="2" fillId="2" borderId="1" xfId="1" applyFont="1" applyFill="1" applyBorder="1" applyAlignment="1" applyProtection="1">
      <alignment horizontal="left" indent="15"/>
    </xf>
    <xf numFmtId="0" fontId="2" fillId="2" borderId="8" xfId="1" applyFont="1" applyFill="1" applyBorder="1" applyAlignment="1" applyProtection="1">
      <alignment horizontal="left" indent="15"/>
    </xf>
    <xf numFmtId="0" fontId="2" fillId="0" borderId="0" xfId="1" applyFont="1" applyAlignment="1" applyProtection="1">
      <alignment horizontal="left" indent="15"/>
    </xf>
    <xf numFmtId="49" fontId="6" fillId="0" borderId="17" xfId="2" applyNumberFormat="1" applyFont="1" applyBorder="1" applyAlignment="1" applyProtection="1">
      <alignment horizontal="center" vertical="center"/>
    </xf>
    <xf numFmtId="0" fontId="6" fillId="0" borderId="18" xfId="2" applyFont="1" applyBorder="1" applyAlignment="1" applyProtection="1">
      <alignment vertical="center" wrapText="1"/>
    </xf>
    <xf numFmtId="4" fontId="6" fillId="6" borderId="18" xfId="2" applyNumberFormat="1" applyFont="1" applyFill="1" applyBorder="1" applyAlignment="1" applyProtection="1">
      <alignment horizontal="right" vertical="center"/>
    </xf>
    <xf numFmtId="4" fontId="6" fillId="6" borderId="19" xfId="2" applyNumberFormat="1" applyFont="1" applyFill="1" applyBorder="1" applyAlignment="1" applyProtection="1">
      <alignment horizontal="right" vertical="center"/>
    </xf>
    <xf numFmtId="4" fontId="6" fillId="6" borderId="20" xfId="2" applyNumberFormat="1" applyFont="1" applyFill="1" applyBorder="1" applyAlignment="1" applyProtection="1">
      <alignment horizontal="right" vertical="center"/>
    </xf>
    <xf numFmtId="49" fontId="6" fillId="0" borderId="14" xfId="2" applyNumberFormat="1" applyFont="1" applyBorder="1" applyAlignment="1" applyProtection="1">
      <alignment horizontal="center" vertical="center"/>
    </xf>
    <xf numFmtId="0" fontId="6" fillId="0" borderId="21" xfId="2" applyFont="1" applyBorder="1" applyAlignment="1" applyProtection="1">
      <alignment horizontal="left" vertical="center" wrapText="1" indent="1"/>
    </xf>
    <xf numFmtId="4" fontId="6" fillId="6" borderId="21" xfId="2" applyNumberFormat="1" applyFont="1" applyFill="1" applyBorder="1" applyAlignment="1" applyProtection="1">
      <alignment horizontal="right" vertical="center"/>
    </xf>
    <xf numFmtId="4" fontId="6" fillId="7" borderId="15" xfId="3" applyNumberFormat="1" applyFont="1" applyFill="1" applyBorder="1" applyAlignment="1" applyProtection="1">
      <alignment vertical="center"/>
      <protection locked="0"/>
    </xf>
    <xf numFmtId="4" fontId="6" fillId="7" borderId="16" xfId="3" applyNumberFormat="1" applyFont="1" applyFill="1" applyBorder="1" applyAlignment="1" applyProtection="1">
      <alignment vertical="center"/>
      <protection locked="0"/>
    </xf>
    <xf numFmtId="4" fontId="6" fillId="6" borderId="16" xfId="2" applyNumberFormat="1" applyFont="1" applyFill="1" applyBorder="1" applyAlignment="1" applyProtection="1">
      <alignment horizontal="right" vertical="center"/>
    </xf>
    <xf numFmtId="0" fontId="2" fillId="0" borderId="1" xfId="1" applyFont="1" applyFill="1" applyBorder="1" applyAlignment="1" applyProtection="1">
      <alignment vertical="center"/>
    </xf>
    <xf numFmtId="0" fontId="2" fillId="2" borderId="1" xfId="1" applyFont="1" applyFill="1" applyBorder="1" applyAlignment="1" applyProtection="1">
      <alignment vertical="center"/>
    </xf>
    <xf numFmtId="49" fontId="8" fillId="8" borderId="22" xfId="4" applyNumberFormat="1" applyFont="1" applyFill="1" applyBorder="1" applyAlignment="1" applyProtection="1">
      <alignment horizontal="center" vertical="center"/>
    </xf>
    <xf numFmtId="0" fontId="8" fillId="8" borderId="23" xfId="4" applyFont="1" applyFill="1" applyBorder="1" applyAlignment="1" applyProtection="1">
      <alignment horizontal="left" vertical="center"/>
    </xf>
    <xf numFmtId="0" fontId="8" fillId="8" borderId="24" xfId="4" applyFont="1" applyFill="1" applyBorder="1" applyAlignment="1" applyProtection="1">
      <alignment horizontal="left" vertical="center"/>
    </xf>
    <xf numFmtId="0" fontId="2" fillId="2" borderId="8" xfId="1" applyFont="1" applyFill="1" applyBorder="1" applyAlignment="1" applyProtection="1">
      <alignment vertical="center"/>
    </xf>
    <xf numFmtId="0" fontId="2" fillId="0" borderId="0" xfId="1" applyFont="1" applyAlignment="1" applyProtection="1">
      <alignment vertical="center"/>
    </xf>
    <xf numFmtId="0" fontId="9" fillId="2" borderId="1" xfId="4" applyFont="1" applyFill="1" applyBorder="1" applyAlignment="1" applyProtection="1">
      <alignment horizontal="center" vertical="center" wrapText="1"/>
    </xf>
    <xf numFmtId="49" fontId="6" fillId="0" borderId="15" xfId="2" applyNumberFormat="1" applyFont="1" applyBorder="1" applyAlignment="1" applyProtection="1">
      <alignment horizontal="center" vertical="center"/>
    </xf>
    <xf numFmtId="0" fontId="6" fillId="4" borderId="21" xfId="2" applyFont="1" applyFill="1" applyBorder="1" applyAlignment="1" applyProtection="1">
      <alignment horizontal="left" vertical="center" wrapText="1" indent="2"/>
      <protection locked="0"/>
    </xf>
    <xf numFmtId="4" fontId="6" fillId="7" borderId="25" xfId="3" applyNumberFormat="1" applyFont="1" applyFill="1" applyBorder="1" applyAlignment="1" applyProtection="1">
      <alignment vertical="center"/>
      <protection locked="0"/>
    </xf>
    <xf numFmtId="49" fontId="9" fillId="8" borderId="22" xfId="4" applyNumberFormat="1" applyFont="1" applyFill="1" applyBorder="1" applyAlignment="1" applyProtection="1">
      <alignment horizontal="left" vertical="center"/>
    </xf>
    <xf numFmtId="0" fontId="9" fillId="8" borderId="23" xfId="4" applyFont="1" applyFill="1" applyBorder="1" applyAlignment="1" applyProtection="1">
      <alignment horizontal="left" vertical="center" indent="1"/>
    </xf>
    <xf numFmtId="0" fontId="9" fillId="8" borderId="23" xfId="4" applyFont="1" applyFill="1" applyBorder="1" applyAlignment="1" applyProtection="1">
      <alignment horizontal="left" vertical="center"/>
    </xf>
    <xf numFmtId="0" fontId="9" fillId="8" borderId="24" xfId="4" applyFont="1" applyFill="1" applyBorder="1" applyAlignment="1" applyProtection="1">
      <alignment horizontal="left" vertical="center"/>
    </xf>
    <xf numFmtId="0" fontId="6" fillId="0" borderId="21" xfId="2" applyFont="1" applyBorder="1" applyAlignment="1" applyProtection="1">
      <alignment vertical="center" wrapText="1"/>
    </xf>
    <xf numFmtId="4" fontId="6" fillId="0" borderId="15" xfId="3" applyNumberFormat="1" applyFont="1" applyFill="1" applyBorder="1" applyAlignment="1" applyProtection="1">
      <alignment vertical="center"/>
    </xf>
    <xf numFmtId="4" fontId="6" fillId="6" borderId="15" xfId="2" applyNumberFormat="1" applyFont="1" applyFill="1" applyBorder="1" applyAlignment="1" applyProtection="1">
      <alignment horizontal="right" vertical="center"/>
    </xf>
    <xf numFmtId="4" fontId="6" fillId="0" borderId="26" xfId="3" applyNumberFormat="1" applyFont="1" applyFill="1" applyBorder="1" applyAlignment="1" applyProtection="1">
      <alignment vertical="center"/>
    </xf>
    <xf numFmtId="4" fontId="6" fillId="7" borderId="27" xfId="3" applyNumberFormat="1" applyFont="1" applyFill="1" applyBorder="1" applyAlignment="1" applyProtection="1">
      <alignment vertical="center"/>
      <protection locked="0"/>
    </xf>
    <xf numFmtId="49" fontId="6" fillId="5" borderId="28" xfId="2" applyNumberFormat="1" applyFont="1" applyFill="1" applyBorder="1" applyAlignment="1" applyProtection="1">
      <alignment horizontal="center" vertical="center"/>
    </xf>
    <xf numFmtId="0" fontId="6" fillId="5" borderId="29" xfId="2" applyFont="1" applyFill="1" applyBorder="1" applyAlignment="1" applyProtection="1">
      <alignment horizontal="left" vertical="center" wrapText="1" indent="1"/>
    </xf>
    <xf numFmtId="4" fontId="6" fillId="5" borderId="29" xfId="2" applyNumberFormat="1" applyFont="1" applyFill="1" applyBorder="1" applyAlignment="1" applyProtection="1">
      <alignment horizontal="right" vertical="center"/>
    </xf>
    <xf numFmtId="4" fontId="6" fillId="5" borderId="29" xfId="3" applyNumberFormat="1" applyFont="1" applyFill="1" applyBorder="1" applyAlignment="1" applyProtection="1">
      <alignment vertical="center"/>
    </xf>
    <xf numFmtId="4" fontId="6" fillId="5" borderId="30" xfId="3" applyNumberFormat="1" applyFont="1" applyFill="1" applyBorder="1" applyAlignment="1" applyProtection="1">
      <alignment vertical="center"/>
    </xf>
    <xf numFmtId="0" fontId="6" fillId="0" borderId="15" xfId="2" applyFont="1" applyFill="1" applyBorder="1" applyAlignment="1" applyProtection="1">
      <alignment horizontal="left" vertical="center" wrapText="1" indent="1"/>
    </xf>
    <xf numFmtId="49" fontId="9" fillId="8" borderId="31" xfId="4" applyNumberFormat="1" applyFont="1" applyFill="1" applyBorder="1" applyAlignment="1" applyProtection="1">
      <alignment horizontal="left" vertical="center"/>
    </xf>
    <xf numFmtId="0" fontId="9" fillId="8" borderId="3" xfId="4" applyFont="1" applyFill="1" applyBorder="1" applyAlignment="1" applyProtection="1">
      <alignment horizontal="left" vertical="center"/>
    </xf>
    <xf numFmtId="0" fontId="9" fillId="8" borderId="32" xfId="4" applyFont="1" applyFill="1" applyBorder="1" applyAlignment="1" applyProtection="1">
      <alignment horizontal="left" vertical="center"/>
    </xf>
    <xf numFmtId="4" fontId="6" fillId="2" borderId="16" xfId="2" applyNumberFormat="1" applyFont="1" applyFill="1" applyBorder="1" applyAlignment="1" applyProtection="1">
      <alignment horizontal="right" vertical="center"/>
    </xf>
    <xf numFmtId="0" fontId="6" fillId="2" borderId="21" xfId="2" applyFont="1" applyFill="1" applyBorder="1" applyAlignment="1" applyProtection="1">
      <alignment horizontal="left" vertical="center" wrapText="1" indent="1"/>
    </xf>
    <xf numFmtId="49" fontId="6" fillId="0" borderId="33" xfId="2" applyNumberFormat="1" applyFont="1" applyBorder="1" applyAlignment="1" applyProtection="1">
      <alignment horizontal="center" vertical="center"/>
    </xf>
    <xf numFmtId="0" fontId="10" fillId="0" borderId="2" xfId="2" applyFont="1" applyBorder="1" applyAlignment="1" applyProtection="1">
      <alignment vertical="center" wrapText="1"/>
    </xf>
    <xf numFmtId="4" fontId="6" fillId="6" borderId="2" xfId="2" applyNumberFormat="1" applyFont="1" applyFill="1" applyBorder="1" applyAlignment="1" applyProtection="1">
      <alignment horizontal="right" vertical="center"/>
    </xf>
    <xf numFmtId="4" fontId="6" fillId="6" borderId="26" xfId="2" applyNumberFormat="1" applyFont="1" applyFill="1" applyBorder="1" applyAlignment="1" applyProtection="1">
      <alignment horizontal="right" vertical="center"/>
    </xf>
    <xf numFmtId="4" fontId="6" fillId="6" borderId="27" xfId="2" applyNumberFormat="1" applyFont="1" applyFill="1" applyBorder="1" applyAlignment="1" applyProtection="1">
      <alignment horizontal="right" vertical="center"/>
    </xf>
    <xf numFmtId="0" fontId="11" fillId="2" borderId="1" xfId="4" applyFont="1" applyFill="1" applyBorder="1" applyAlignment="1" applyProtection="1">
      <alignment horizontal="center" vertical="center"/>
    </xf>
    <xf numFmtId="0" fontId="6" fillId="6" borderId="21" xfId="2" applyNumberFormat="1" applyFont="1" applyFill="1" applyBorder="1" applyAlignment="1" applyProtection="1">
      <alignment horizontal="left" vertical="center" wrapText="1" indent="2"/>
    </xf>
    <xf numFmtId="0" fontId="8" fillId="8" borderId="3" xfId="4" applyFont="1" applyFill="1" applyBorder="1" applyAlignment="1" applyProtection="1">
      <alignment horizontal="left" vertical="center"/>
    </xf>
    <xf numFmtId="4" fontId="6" fillId="2" borderId="15" xfId="3" applyNumberFormat="1" applyFont="1" applyFill="1" applyBorder="1" applyAlignment="1" applyProtection="1">
      <alignment vertical="center"/>
    </xf>
    <xf numFmtId="0" fontId="6" fillId="0" borderId="19" xfId="2" applyFont="1" applyBorder="1" applyAlignment="1" applyProtection="1">
      <alignment horizontal="left" vertical="center" wrapText="1"/>
    </xf>
    <xf numFmtId="4" fontId="6" fillId="7" borderId="19" xfId="3" applyNumberFormat="1" applyFont="1" applyFill="1" applyBorder="1" applyAlignment="1" applyProtection="1">
      <alignment vertical="center"/>
      <protection locked="0"/>
    </xf>
    <xf numFmtId="0" fontId="6" fillId="0" borderId="26" xfId="2" applyFont="1" applyBorder="1" applyAlignment="1" applyProtection="1">
      <alignment horizontal="left" vertical="center" wrapText="1"/>
    </xf>
    <xf numFmtId="4" fontId="6" fillId="7" borderId="26" xfId="3" applyNumberFormat="1" applyFont="1" applyFill="1" applyBorder="1" applyAlignment="1" applyProtection="1">
      <alignment vertical="center"/>
      <protection locked="0"/>
    </xf>
    <xf numFmtId="4" fontId="6" fillId="6" borderId="1" xfId="2" applyNumberFormat="1" applyFont="1" applyFill="1" applyBorder="1" applyAlignment="1" applyProtection="1">
      <alignment horizontal="right" vertical="center"/>
    </xf>
    <xf numFmtId="4" fontId="6" fillId="6" borderId="34" xfId="2" applyNumberFormat="1" applyFont="1" applyFill="1" applyBorder="1" applyAlignment="1" applyProtection="1">
      <alignment horizontal="right" vertical="center"/>
    </xf>
    <xf numFmtId="49" fontId="9" fillId="8" borderId="28" xfId="4" applyNumberFormat="1" applyFont="1" applyFill="1" applyBorder="1" applyAlignment="1" applyProtection="1">
      <alignment horizontal="left" vertical="center"/>
    </xf>
    <xf numFmtId="0" fontId="9" fillId="8" borderId="29" xfId="4" applyFont="1" applyFill="1" applyBorder="1" applyAlignment="1" applyProtection="1">
      <alignment horizontal="left" vertical="center"/>
    </xf>
    <xf numFmtId="0" fontId="9" fillId="8" borderId="30" xfId="4" applyFont="1" applyFill="1" applyBorder="1" applyAlignment="1" applyProtection="1">
      <alignment horizontal="left" vertical="center"/>
    </xf>
    <xf numFmtId="0" fontId="9" fillId="8" borderId="0" xfId="4" applyFont="1" applyFill="1" applyBorder="1" applyAlignment="1" applyProtection="1">
      <alignment horizontal="left" vertical="center" indent="1"/>
    </xf>
    <xf numFmtId="0" fontId="6" fillId="0" borderId="19" xfId="2" applyFont="1" applyFill="1" applyBorder="1" applyAlignment="1" applyProtection="1">
      <alignment horizontal="left" vertical="center" wrapText="1"/>
    </xf>
    <xf numFmtId="0" fontId="2" fillId="0" borderId="8" xfId="1" applyFont="1" applyFill="1" applyBorder="1" applyProtection="1"/>
    <xf numFmtId="0" fontId="6" fillId="0" borderId="15" xfId="2" applyFont="1" applyFill="1" applyBorder="1" applyAlignment="1" applyProtection="1">
      <alignment horizontal="left" vertical="center" wrapText="1"/>
    </xf>
    <xf numFmtId="49" fontId="9" fillId="8" borderId="35" xfId="4" applyNumberFormat="1" applyFont="1" applyFill="1" applyBorder="1" applyAlignment="1" applyProtection="1">
      <alignment horizontal="left" vertical="center"/>
    </xf>
    <xf numFmtId="0" fontId="8" fillId="8" borderId="36" xfId="4" applyFont="1" applyFill="1" applyBorder="1" applyAlignment="1" applyProtection="1">
      <alignment horizontal="left" vertical="center"/>
    </xf>
    <xf numFmtId="0" fontId="9" fillId="8" borderId="36" xfId="4" applyFont="1" applyFill="1" applyBorder="1" applyAlignment="1" applyProtection="1">
      <alignment horizontal="left" vertical="center"/>
    </xf>
    <xf numFmtId="0" fontId="9" fillId="8" borderId="37" xfId="4" applyFont="1" applyFill="1" applyBorder="1" applyAlignment="1" applyProtection="1">
      <alignment horizontal="left" vertical="center"/>
    </xf>
    <xf numFmtId="0" fontId="2" fillId="2" borderId="18" xfId="1" applyFont="1" applyFill="1" applyBorder="1" applyAlignment="1" applyProtection="1">
      <alignment vertical="center"/>
    </xf>
    <xf numFmtId="0" fontId="2" fillId="2" borderId="23" xfId="1" applyFont="1" applyFill="1" applyBorder="1" applyAlignment="1" applyProtection="1">
      <alignment vertical="center"/>
    </xf>
    <xf numFmtId="0" fontId="2" fillId="2" borderId="23" xfId="1" applyFont="1" applyFill="1" applyBorder="1" applyAlignment="1" applyProtection="1">
      <alignment vertical="center" wrapText="1"/>
    </xf>
    <xf numFmtId="0" fontId="2" fillId="2" borderId="23" xfId="1" applyFont="1" applyFill="1" applyBorder="1" applyProtection="1"/>
    <xf numFmtId="0" fontId="2" fillId="2" borderId="38" xfId="1" applyFont="1" applyFill="1" applyBorder="1" applyAlignment="1" applyProtection="1">
      <alignment vertical="center"/>
    </xf>
    <xf numFmtId="0" fontId="2" fillId="0" borderId="0" xfId="1" applyFont="1" applyAlignment="1" applyProtection="1">
      <alignment vertical="center" wrapText="1"/>
    </xf>
    <xf numFmtId="0" fontId="2" fillId="2" borderId="0" xfId="1" applyFont="1" applyFill="1" applyBorder="1" applyAlignment="1" applyProtection="1">
      <alignment horizontal="right" vertical="center" wrapText="1"/>
    </xf>
    <xf numFmtId="0" fontId="2" fillId="2" borderId="0" xfId="1" applyFont="1" applyFill="1" applyBorder="1" applyAlignment="1" applyProtection="1">
      <alignment horizontal="right" vertical="center" wrapText="1"/>
    </xf>
    <xf numFmtId="164" fontId="6" fillId="6" borderId="18" xfId="2" applyNumberFormat="1" applyFont="1" applyFill="1" applyBorder="1" applyAlignment="1" applyProtection="1">
      <alignment horizontal="right" vertical="center"/>
    </xf>
    <xf numFmtId="164" fontId="6" fillId="6" borderId="19" xfId="2" applyNumberFormat="1" applyFont="1" applyFill="1" applyBorder="1" applyAlignment="1" applyProtection="1">
      <alignment horizontal="right" vertical="center"/>
    </xf>
    <xf numFmtId="164" fontId="6" fillId="6" borderId="20" xfId="2" applyNumberFormat="1" applyFont="1" applyFill="1" applyBorder="1" applyAlignment="1" applyProtection="1">
      <alignment horizontal="right" vertical="center"/>
    </xf>
    <xf numFmtId="164" fontId="6" fillId="6" borderId="21" xfId="2" applyNumberFormat="1" applyFont="1" applyFill="1" applyBorder="1" applyAlignment="1" applyProtection="1">
      <alignment horizontal="right" vertical="center"/>
    </xf>
    <xf numFmtId="164" fontId="6" fillId="7" borderId="15" xfId="3" applyNumberFormat="1" applyFont="1" applyFill="1" applyBorder="1" applyAlignment="1" applyProtection="1">
      <alignment vertical="center"/>
      <protection locked="0"/>
    </xf>
    <xf numFmtId="164" fontId="6" fillId="7" borderId="16" xfId="3" applyNumberFormat="1" applyFont="1" applyFill="1" applyBorder="1" applyAlignment="1" applyProtection="1">
      <alignment vertical="center"/>
      <protection locked="0"/>
    </xf>
    <xf numFmtId="164" fontId="6" fillId="6" borderId="16" xfId="2" applyNumberFormat="1" applyFont="1" applyFill="1" applyBorder="1" applyAlignment="1" applyProtection="1">
      <alignment horizontal="right" vertical="center"/>
    </xf>
    <xf numFmtId="164" fontId="6" fillId="7" borderId="25" xfId="3" applyNumberFormat="1" applyFont="1" applyFill="1" applyBorder="1" applyAlignment="1" applyProtection="1">
      <alignment vertical="center"/>
      <protection locked="0"/>
    </xf>
    <xf numFmtId="164" fontId="6" fillId="6" borderId="15" xfId="2" applyNumberFormat="1" applyFont="1" applyFill="1" applyBorder="1" applyAlignment="1" applyProtection="1">
      <alignment horizontal="right" vertical="center"/>
    </xf>
    <xf numFmtId="164" fontId="6" fillId="7" borderId="27" xfId="3" applyNumberFormat="1" applyFont="1" applyFill="1" applyBorder="1" applyAlignment="1" applyProtection="1">
      <alignment vertical="center"/>
      <protection locked="0"/>
    </xf>
    <xf numFmtId="164" fontId="6" fillId="6" borderId="2" xfId="2" applyNumberFormat="1" applyFont="1" applyFill="1" applyBorder="1" applyAlignment="1" applyProtection="1">
      <alignment horizontal="right" vertical="center"/>
    </xf>
    <xf numFmtId="164" fontId="6" fillId="6" borderId="26" xfId="2" applyNumberFormat="1" applyFont="1" applyFill="1" applyBorder="1" applyAlignment="1" applyProtection="1">
      <alignment horizontal="right" vertical="center"/>
    </xf>
    <xf numFmtId="164" fontId="6" fillId="6" borderId="27" xfId="2" applyNumberFormat="1" applyFont="1" applyFill="1" applyBorder="1" applyAlignment="1" applyProtection="1">
      <alignment horizontal="right" vertical="center"/>
    </xf>
    <xf numFmtId="164" fontId="6" fillId="7" borderId="19" xfId="3" applyNumberFormat="1" applyFont="1" applyFill="1" applyBorder="1" applyAlignment="1" applyProtection="1">
      <alignment vertical="center"/>
      <protection locked="0"/>
    </xf>
    <xf numFmtId="164" fontId="6" fillId="7" borderId="26" xfId="3" applyNumberFormat="1" applyFont="1" applyFill="1" applyBorder="1" applyAlignment="1" applyProtection="1">
      <alignment vertical="center"/>
      <protection locked="0"/>
    </xf>
    <xf numFmtId="164" fontId="6" fillId="6" borderId="1" xfId="2" applyNumberFormat="1" applyFont="1" applyFill="1" applyBorder="1" applyAlignment="1" applyProtection="1">
      <alignment horizontal="right" vertical="center"/>
    </xf>
    <xf numFmtId="164" fontId="6" fillId="6" borderId="34" xfId="2" applyNumberFormat="1" applyFont="1" applyFill="1" applyBorder="1" applyAlignment="1" applyProtection="1">
      <alignment horizontal="right" vertical="center"/>
    </xf>
    <xf numFmtId="0" fontId="2" fillId="2" borderId="0" xfId="1" applyFont="1" applyFill="1" applyBorder="1" applyAlignment="1" applyProtection="1">
      <alignment horizontal="right" vertical="center" wrapText="1"/>
    </xf>
    <xf numFmtId="0" fontId="2" fillId="2" borderId="0" xfId="1" applyFont="1" applyFill="1" applyBorder="1" applyAlignment="1" applyProtection="1">
      <alignment horizontal="right" vertical="center" wrapText="1"/>
    </xf>
    <xf numFmtId="0" fontId="4" fillId="5" borderId="14" xfId="2" applyFont="1" applyFill="1" applyBorder="1" applyAlignment="1" applyProtection="1">
      <alignment horizontal="left" vertical="center" indent="15"/>
    </xf>
    <xf numFmtId="0" fontId="4" fillId="5" borderId="15" xfId="2" applyFont="1" applyFill="1" applyBorder="1" applyAlignment="1" applyProtection="1">
      <alignment horizontal="left" vertical="center" indent="15"/>
    </xf>
    <xf numFmtId="0" fontId="4" fillId="5" borderId="16" xfId="2" applyFont="1" applyFill="1" applyBorder="1" applyAlignment="1" applyProtection="1">
      <alignment horizontal="left" vertical="center" indent="15"/>
    </xf>
    <xf numFmtId="0" fontId="3" fillId="3" borderId="5" xfId="1" applyFont="1" applyFill="1" applyBorder="1" applyAlignment="1" applyProtection="1">
      <alignment horizontal="center" vertical="center" wrapText="1"/>
    </xf>
    <xf numFmtId="0" fontId="3" fillId="3" borderId="6" xfId="1" applyFont="1" applyFill="1" applyBorder="1" applyAlignment="1" applyProtection="1">
      <alignment horizontal="center" vertical="center" wrapText="1"/>
    </xf>
    <xf numFmtId="0" fontId="3" fillId="3" borderId="7" xfId="1" applyFont="1" applyFill="1" applyBorder="1" applyAlignment="1" applyProtection="1">
      <alignment horizontal="center" vertical="center" wrapText="1"/>
    </xf>
    <xf numFmtId="0" fontId="2" fillId="2" borderId="0" xfId="1" applyFont="1" applyFill="1" applyBorder="1" applyAlignment="1" applyProtection="1">
      <alignment horizontal="right" vertical="center" wrapText="1"/>
    </xf>
    <xf numFmtId="0" fontId="4" fillId="5" borderId="28" xfId="2" applyFont="1" applyFill="1" applyBorder="1" applyAlignment="1" applyProtection="1">
      <alignment horizontal="left" vertical="center" indent="15"/>
    </xf>
    <xf numFmtId="0" fontId="4" fillId="5" borderId="29" xfId="2" applyFont="1" applyFill="1" applyBorder="1" applyAlignment="1" applyProtection="1">
      <alignment horizontal="left" vertical="center" indent="15"/>
    </xf>
    <xf numFmtId="0" fontId="4" fillId="5" borderId="30" xfId="2" applyFont="1" applyFill="1" applyBorder="1" applyAlignment="1" applyProtection="1">
      <alignment horizontal="left" vertical="center" indent="15"/>
    </xf>
    <xf numFmtId="0" fontId="4" fillId="5" borderId="14" xfId="2" applyFont="1" applyFill="1" applyBorder="1" applyAlignment="1" applyProtection="1">
      <alignment horizontal="left" vertical="center" indent="11"/>
    </xf>
    <xf numFmtId="0" fontId="4" fillId="5" borderId="15" xfId="2" applyFont="1" applyFill="1" applyBorder="1" applyAlignment="1" applyProtection="1">
      <alignment horizontal="left" vertical="center" indent="11"/>
    </xf>
    <xf numFmtId="0" fontId="4" fillId="5" borderId="16" xfId="2" applyFont="1" applyFill="1" applyBorder="1" applyAlignment="1" applyProtection="1">
      <alignment horizontal="left" vertical="center" indent="11"/>
    </xf>
  </cellXfs>
  <cellStyles count="5">
    <cellStyle name="Гиперссылка" xfId="4" builtinId="8"/>
    <cellStyle name="Обычный" xfId="0" builtinId="0"/>
    <cellStyle name="Обычный_Копия Факт по месяцам - сети (на оформление)" xfId="1"/>
    <cellStyle name="Обычный_Котёл Сети" xfId="2"/>
    <cellStyle name="Обычный_Котёл Сети_Форма 46 - передача"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rivneva\Downloads\&#1103;&#1085;&#1074;&#1072;&#1088;&#1100;%202017%20KOTEL.NET.FACT.3.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Krivneva\Downloads\&#1086;&#1082;&#1090;&#1103;&#1073;&#1088;&#1100;%202017%20KOTEL.NET.FACT.3.2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rivneva\Downloads\&#1085;&#1086;&#1103;&#1073;&#1088;&#1100;%202017%20KOTEL.NET.FACT.3.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1050;&#1042;&#1069;&#1055;\&#1054;&#1054;&#1054;%20&#1050;&#1042;&#1069;&#1055;%20&#1045;&#1048;&#1040;&#1057;,%20&#1086;&#1090;&#1095;&#1077;&#1090;&#1099;\&#1054;&#1054;&#1054;%20&#1045;&#1048;&#1040;&#1057;%202014-2017\&#1076;&#1086;%2020%20&#1077;&#1078;&#1077;&#1084;&#1077;&#1089;%20&#1082;&#1086;&#1090;&#1077;&#1083;%20&#1085;&#1077;&#1090;%20&#1092;&#1072;&#1082;&#1090;\2017\&#1076;&#1077;&#1082;&#1072;&#1073;&#1088;&#1100;%202017%20KOTEL.NET.FACT.3.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1050;&#1042;&#1069;&#1055;\&#1054;&#1054;&#1054;%20&#1050;&#1042;&#1069;&#1055;%20&#1045;&#1048;&#1040;&#1057;,%20&#1086;&#1090;&#1095;&#1077;&#1090;&#1099;\&#1054;&#1054;&#1054;%20&#1045;&#1048;&#1040;&#1057;%202014-2017\&#1076;&#1086;%2020%20&#1077;&#1078;&#1077;&#1084;&#1077;&#1089;%20&#1082;&#1086;&#1090;&#1077;&#1083;%20&#1085;&#1077;&#1090;%20&#1092;&#1072;&#1082;&#1090;\2017\&#1075;&#1086;&#1076;%20%202017%20KOTEL.NET.FACT.3.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rivneva\Downloads\&#1092;&#1077;&#1074;&#1088;&#1072;&#1083;&#1100;%202017%20KOTEL.NET.FACT.3.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rivneva\Downloads\&#1084;&#1072;&#1088;&#1090;%202017%20KOTEL.NET.FACT.3.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rivneva\Downloads\&#1072;&#1087;&#1088;&#1077;&#1083;&#1100;%202017%20KOTEL.NET.FACT.3.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rivneva\Downloads\&#1084;&#1072;&#1081;%202017%20KOTEL.NET.FACT.3.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rivneva\Downloads\&#1080;&#1102;&#1085;&#1100;%202017%20KOTEL.NET.FACT.3.2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rivneva\Downloads\&#1080;&#1102;&#1083;&#1100;%202017%20KOTEL.NET.FACT.3.2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rivneva\Downloads\&#1072;&#1074;&#1075;&#1091;&#1089;&#1090;%202017%20KOTEL.NET.FACT.3.2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rivneva\Downloads\&#1089;&#1077;&#1085;&#1090;&#1103;&#1073;&#1088;&#1100;%202017%20KOTEL.NET.FACT.3.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row r="8">
          <cell r="F8">
            <v>2017</v>
          </cell>
          <cell r="G8" t="str">
            <v>Январь</v>
          </cell>
        </row>
      </sheetData>
      <sheetData sheetId="2" refreshError="1"/>
      <sheetData sheetId="3" refreshError="1">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refreshError="1"/>
      <sheetData sheetId="5" refreshError="1"/>
      <sheetData sheetId="6" refreshError="1"/>
      <sheetData sheetId="7" refreshError="1">
        <row r="200">
          <cell r="A200" t="str">
            <v>Гирейское ЗАО "Железобетон"</v>
          </cell>
          <cell r="H200" t="str">
            <v>ЗАО "МАРЭМ+"</v>
          </cell>
          <cell r="X200" t="str">
            <v>ЗАО "Картонтара"</v>
          </cell>
        </row>
        <row r="201">
          <cell r="A201" t="str">
            <v>ГНУ АОС ВНИИМК Россельхозакадемии</v>
          </cell>
          <cell r="H201" t="str">
            <v>ЗАО "Транссервисэнерго"</v>
          </cell>
          <cell r="X201" t="str">
            <v>ЗАО "Картонтара"</v>
          </cell>
        </row>
        <row r="202">
          <cell r="A202" t="str">
            <v>ГТРК «Кубань»</v>
          </cell>
          <cell r="H202" t="str">
            <v>ОАО "Кубаньэнергосбыт"</v>
          </cell>
          <cell r="X202" t="str">
            <v>ЗАО "Кристалл"</v>
          </cell>
        </row>
        <row r="203">
          <cell r="A203" t="str">
            <v>ГУ Краснодарский НИИ хранения и переработки с/х продукции РАСН</v>
          </cell>
          <cell r="H203" t="str">
            <v>ОАО "Мосэнергосбыт"</v>
          </cell>
          <cell r="X203" t="str">
            <v>ЗАО "Кубаньжелдормаш"</v>
          </cell>
        </row>
        <row r="204">
          <cell r="A204" t="str">
            <v>ЗАО "Анапа Инвест"</v>
          </cell>
          <cell r="H204" t="str">
            <v>ОАО "НЭСК"</v>
          </cell>
          <cell r="X204" t="str">
            <v>ЗАО "Сахарный завод "Свобода"</v>
          </cell>
        </row>
        <row r="205">
          <cell r="A205" t="str">
            <v>ЗАО "Завод "Кубаньпровод"</v>
          </cell>
          <cell r="H205" t="str">
            <v>ОАО "Оборонэнергосбыт"</v>
          </cell>
          <cell r="X205" t="str">
            <v>ЗАО "Сахарный комбинат "Курганинский"</v>
          </cell>
        </row>
        <row r="206">
          <cell r="A206" t="str">
            <v>ЗАО "КНПЗ-КЭН"</v>
          </cell>
          <cell r="H206" t="str">
            <v>ОАО «Нижноватомэнергосбыт»</v>
          </cell>
          <cell r="X206" t="str">
            <v>ЗАО "Сахарный комбинат "Тихорецкий"</v>
          </cell>
        </row>
        <row r="207">
          <cell r="A207" t="str">
            <v>ЗАО "Краснодарлекраспром"</v>
          </cell>
          <cell r="H207" t="str">
            <v>ОАО ГК «ТНС энерго»</v>
          </cell>
          <cell r="X207" t="str">
            <v>ЗАО "Тбилисский сахарный завод"</v>
          </cell>
        </row>
        <row r="208">
          <cell r="A208" t="str">
            <v>ЗАО "Пансионат "Шепси"</v>
          </cell>
          <cell r="H208" t="str">
            <v>ООО "Дизаж М"</v>
          </cell>
          <cell r="X208" t="str">
            <v>ЗАО "Успенский сахарник"</v>
          </cell>
        </row>
        <row r="209">
          <cell r="A209" t="str">
            <v>ЗАО "Пластформ"</v>
          </cell>
          <cell r="H209" t="str">
            <v>ООО "КНАУФ ЭНЕРГИЯ"</v>
          </cell>
          <cell r="X209" t="str">
            <v>ОАО "Адыгэнергострой"</v>
          </cell>
        </row>
        <row r="210">
          <cell r="A210" t="str">
            <v>ЗАО "Сахарный комбинат "Курганинский"</v>
          </cell>
          <cell r="H210" t="str">
            <v>ООО "КубаньРесурс"</v>
          </cell>
          <cell r="X210" t="str">
            <v>ОАО "Викор"</v>
          </cell>
        </row>
        <row r="211">
          <cell r="A211" t="str">
            <v>ЗАО "Седин-Энерго"</v>
          </cell>
          <cell r="H211" t="str">
            <v>ООО "КЭС"</v>
          </cell>
          <cell r="X211" t="str">
            <v>ОАО "Гиркубс"</v>
          </cell>
        </row>
        <row r="212">
          <cell r="A212" t="str">
            <v>ЗАО "СК "Главкраснодарпромстрой"</v>
          </cell>
          <cell r="H212" t="str">
            <v>ООО "МагнитЭнерго"</v>
          </cell>
          <cell r="X212" t="str">
            <v>ОАО "Динсксахар"</v>
          </cell>
        </row>
        <row r="213">
          <cell r="A213" t="str">
            <v>ЗАО "Энергоресурс"</v>
          </cell>
          <cell r="H213" t="str">
            <v>ООО "Межрегиональная энергосбытовая компания" (ООО "Межрегионсбыт")</v>
          </cell>
          <cell r="X213" t="str">
            <v>ОАО "Изумруд"</v>
          </cell>
        </row>
        <row r="214">
          <cell r="A214" t="str">
            <v>ЗАО "Энергосервис"</v>
          </cell>
          <cell r="H214" t="str">
            <v>ООО "Региональная энергосбытовая компания" (ОПП)</v>
          </cell>
          <cell r="X214" t="str">
            <v>ОАО "ИНТЕР РАО - Электрогенерация"</v>
          </cell>
        </row>
        <row r="215">
          <cell r="A215" t="str">
            <v>ЗАО КПП "Геленджикский"</v>
          </cell>
          <cell r="H215" t="str">
            <v>ООО "РН-Энерго"</v>
          </cell>
          <cell r="X215" t="str">
            <v>ОАО "Каневсксахар"</v>
          </cell>
        </row>
        <row r="216">
          <cell r="A216" t="str">
            <v>ИП Миланович В.А.</v>
          </cell>
          <cell r="H216" t="str">
            <v>ООО "Русэнергоресурс"</v>
          </cell>
          <cell r="X216" t="str">
            <v>ОАО "Кореновсксахар"</v>
          </cell>
        </row>
        <row r="217">
          <cell r="A217" t="str">
            <v>ИП Халтурин А.А.</v>
          </cell>
          <cell r="H217" t="str">
            <v>ООО "РУСЭНЕРГОСБЫТ"</v>
          </cell>
          <cell r="X217" t="str">
            <v>ОАО "Кристалл-2"</v>
          </cell>
        </row>
        <row r="218">
          <cell r="A218" t="str">
            <v>МРЭСК ООО</v>
          </cell>
          <cell r="H218" t="str">
            <v>ООО "Транснефтьэнерго"</v>
          </cell>
          <cell r="X218" t="str">
            <v>ОАО "МЖК "Краснодарский"</v>
          </cell>
        </row>
        <row r="219">
          <cell r="A219" t="str">
            <v>Новороссийский ВРЗ филиал ОАО "ВРМ"</v>
          </cell>
          <cell r="H219" t="str">
            <v>ООО "ЭнергоЭффективность"</v>
          </cell>
          <cell r="X219" t="str">
            <v>ОАО "Мобильные ГТЭС"</v>
          </cell>
        </row>
        <row r="220">
          <cell r="A220" t="str">
            <v>ОАО "Аванта"</v>
          </cell>
          <cell r="H220" t="str">
            <v>ООО "Южная энергосбытовая компания"</v>
          </cell>
          <cell r="X220" t="str">
            <v>ОАО "Новороссийский судоремонтный завод"</v>
          </cell>
        </row>
        <row r="221">
          <cell r="A221" t="str">
            <v>ОАО "Агентство развития Краснодарского края"</v>
          </cell>
          <cell r="H221" t="str">
            <v>филиал "Южный" ОАО "Оборонэнергосбыт"</v>
          </cell>
          <cell r="X221" t="str">
            <v>ОАО "Павловский сахарный завод"</v>
          </cell>
        </row>
        <row r="222">
          <cell r="A222" t="str">
            <v>ОАО "Армавирский завод резиновых изделий"</v>
          </cell>
          <cell r="X222" t="str">
            <v>ОАО "Павловский сахарный завод"</v>
          </cell>
        </row>
        <row r="223">
          <cell r="A223" t="str">
            <v>ОАО "Армавирский Электротехнический завод"</v>
          </cell>
          <cell r="X223" t="str">
            <v>ОАО "Сахарный завод "Лабинский"</v>
          </cell>
        </row>
        <row r="224">
          <cell r="A224" t="str">
            <v>ОАО "Армавирэнергоинвест"</v>
          </cell>
          <cell r="X224" t="str">
            <v>ОАО "Сахарный завод "Ленинградский"</v>
          </cell>
        </row>
        <row r="225">
          <cell r="A225" t="str">
            <v>ОАО "Аэропорт Анапа"</v>
          </cell>
          <cell r="X225" t="str">
            <v>ОАО «ИНТЕР РАО Электрогенерация»</v>
          </cell>
        </row>
        <row r="226">
          <cell r="A226" t="str">
            <v>ОАО "Компрессорный завод "Борец"</v>
          </cell>
          <cell r="X226" t="str">
            <v>ООО "ВЕТРОЭН-ЮГ"</v>
          </cell>
        </row>
        <row r="227">
          <cell r="A227" t="str">
            <v>ОАО "Кореновсксахар"</v>
          </cell>
          <cell r="X227" t="str">
            <v>ООО "ВЕТРОЭН-ЮГ"</v>
          </cell>
        </row>
        <row r="228">
          <cell r="A228" t="str">
            <v>ОАО "Краснодарский приборный завод "Каскад"</v>
          </cell>
          <cell r="X228" t="str">
            <v>ООО "ВЭС-Мирный"</v>
          </cell>
        </row>
        <row r="229">
          <cell r="A229" t="str">
            <v>ОАО "Кристалл-2"</v>
          </cell>
          <cell r="X229" t="str">
            <v>ООО "ВЭС-Мирный"</v>
          </cell>
        </row>
        <row r="230">
          <cell r="A230" t="str">
            <v>ОАО "Кропоткинское объединенное предприятие Стройиндустрии"</v>
          </cell>
          <cell r="X230" t="str">
            <v>ООО "ЕвроХим-Белореченские Минудобрения"</v>
          </cell>
        </row>
        <row r="231">
          <cell r="A231" t="str">
            <v>ОАО "Кубаньэнерго"</v>
          </cell>
          <cell r="X231" t="str">
            <v>ООО "ЕвроХим-Белореченские Минудобрения"</v>
          </cell>
        </row>
        <row r="232">
          <cell r="A232" t="str">
            <v>ОАО "Майкопнормаль"</v>
          </cell>
          <cell r="X232" t="str">
            <v>ООО "Ейская ТЭС"</v>
          </cell>
        </row>
        <row r="233">
          <cell r="A233" t="str">
            <v>ОАО "Международный аэропорт "Краснодар"</v>
          </cell>
          <cell r="X233" t="str">
            <v>ООО "ИнвестГрупп-Энерджи"</v>
          </cell>
        </row>
        <row r="234">
          <cell r="A234" t="str">
            <v>ОАО "Нефтегазтехнология-Энергия"</v>
          </cell>
          <cell r="X234" t="str">
            <v>ООО "ЛУКОЙЛ-Кубаньэнерго"</v>
          </cell>
        </row>
        <row r="235">
          <cell r="A235" t="str">
            <v>ОАО "Новорослесэкспорт"</v>
          </cell>
          <cell r="X235" t="str">
            <v>ООО "ЛУКОЙЛ-Кубаньэнерго"</v>
          </cell>
        </row>
        <row r="236">
          <cell r="A236" t="str">
            <v>ОАО "Новороссийский морской торговый порт"</v>
          </cell>
          <cell r="X236" t="str">
            <v>ООО "ЛУКОЙЛ-Экоэнерго"</v>
          </cell>
        </row>
        <row r="237">
          <cell r="A237" t="str">
            <v>ОАО "НЭСК-электросети"</v>
          </cell>
          <cell r="X237" t="str">
            <v>ООО "Межрегиональная генерирующая компания"</v>
          </cell>
        </row>
        <row r="238">
          <cell r="A238" t="str">
            <v>ОАО "Оборонэнерго" Филиал "Южный"</v>
          </cell>
          <cell r="X238" t="str">
            <v>ООО "РН-Туапсинский НПЗ"</v>
          </cell>
        </row>
        <row r="239">
          <cell r="A239" t="str">
            <v>ОАО "Прибой"</v>
          </cell>
          <cell r="X239" t="str">
            <v>ООО "РЭУ Идеал Хаус"</v>
          </cell>
        </row>
        <row r="240">
          <cell r="A240" t="str">
            <v>ОАО "Российские Железные Дороги"</v>
          </cell>
          <cell r="X240" t="str">
            <v>ООО "Свод Интернешнл"</v>
          </cell>
        </row>
        <row r="241">
          <cell r="A241" t="str">
            <v>ОАО "Сатурн"</v>
          </cell>
          <cell r="X241" t="str">
            <v>ООО "ТЕАМ"</v>
          </cell>
        </row>
        <row r="242">
          <cell r="A242" t="str">
            <v>ОАО "Сургутнефтегаз" Оздоровительный трест " Сургут"</v>
          </cell>
          <cell r="X242" t="str">
            <v>ООО "Теплоэнергодар"</v>
          </cell>
        </row>
        <row r="243">
          <cell r="A243" t="str">
            <v>ОАО "Туапсинский морской торговый порт"</v>
          </cell>
          <cell r="X243" t="str">
            <v>ООО "Хоста"</v>
          </cell>
        </row>
        <row r="244">
          <cell r="A244" t="str">
            <v>ОАО "ФСК ЕЭС"</v>
          </cell>
          <cell r="X244" t="str">
            <v>ООО "ЭНЕРГОГАРАНТ"</v>
          </cell>
        </row>
        <row r="245">
          <cell r="A245" t="str">
            <v>ОАО "Элеваторспецстрой"</v>
          </cell>
          <cell r="X245" t="str">
            <v>Открытое акционерное общество "ГТ-ТЭЦ Энерго"</v>
          </cell>
        </row>
        <row r="246">
          <cell r="A246" t="str">
            <v>ОАО "Энергосистема"</v>
          </cell>
          <cell r="X246" t="str">
            <v>филиал "Джубгинская ТЭС" ОАО "ИНТЕР РАО-Электрогенерация"</v>
          </cell>
        </row>
        <row r="247">
          <cell r="A247" t="str">
            <v>ОАО «Комбинат «Стройкомплект»</v>
          </cell>
          <cell r="X247" t="str">
            <v>Филиал "МЖК Краснодарский" ООО "МЭЗ Юг Руси"</v>
          </cell>
        </row>
        <row r="248">
          <cell r="A248" t="str">
            <v>ООО "Агротрансэнерго"</v>
          </cell>
          <cell r="X248" t="str">
            <v>Филиал "Сочинская ТЭС "ОАО "ИНТЕР РАО ЕЭС"</v>
          </cell>
        </row>
        <row r="249">
          <cell r="A249" t="str">
            <v>ООО "АКСОЙ"</v>
          </cell>
          <cell r="X249" t="str">
            <v>Филиал "Сочинская ТЭС" ОАО "ИНТЕР РАО - Электрогенерация"</v>
          </cell>
        </row>
        <row r="250">
          <cell r="A250" t="str">
            <v>ООО "Армавирский мясоконсервный комбинат"</v>
          </cell>
          <cell r="X250" t="str">
            <v>Филиал «Сочинская ТЭС» ОАО «ИНТЕР РАО Электрогенерация» Станция поставщик ЭЭ</v>
          </cell>
        </row>
        <row r="251">
          <cell r="A251" t="str">
            <v>ООО "Афипский НПЗ"</v>
          </cell>
          <cell r="X251" t="str">
            <v>Филиал КВЭП ЗАО "РАМО-М"</v>
          </cell>
        </row>
        <row r="252">
          <cell r="A252" t="str">
            <v>ООО "Брис-Босфор"</v>
          </cell>
          <cell r="X252" t="str">
            <v>филиал ОАО "ОГК-2" - Адлерская ТЭС</v>
          </cell>
        </row>
        <row r="253">
          <cell r="A253" t="str">
            <v>ООО "ВАРИАНТ-ЭНЕРГО"</v>
          </cell>
          <cell r="X253" t="str">
            <v>Филиал ОАО "ОГК-3" "Джубгинская ТЭС"</v>
          </cell>
        </row>
        <row r="254">
          <cell r="A254" t="str">
            <v>ООО "Вегома"</v>
          </cell>
        </row>
        <row r="255">
          <cell r="A255" t="str">
            <v>ООО "ВТ-Ресурс"</v>
          </cell>
        </row>
        <row r="256">
          <cell r="A256" t="str">
            <v>ООО "ГРИН ХАУС"</v>
          </cell>
        </row>
        <row r="257">
          <cell r="A257" t="str">
            <v>ООО "Директория – Новый Морской Порт"</v>
          </cell>
        </row>
        <row r="258">
          <cell r="A258" t="str">
            <v>ООО "Дунай"</v>
          </cell>
        </row>
        <row r="259">
          <cell r="A259" t="str">
            <v>ООО "ИнвестСпецСтрой"</v>
          </cell>
        </row>
        <row r="260">
          <cell r="A260" t="str">
            <v>ООО "ИСКРА"</v>
          </cell>
        </row>
        <row r="261">
          <cell r="A261" t="str">
            <v>ООО "КВЭП"</v>
          </cell>
        </row>
        <row r="262">
          <cell r="A262" t="str">
            <v>ООО "Коммунальная энергосервисная компания"</v>
          </cell>
        </row>
        <row r="263">
          <cell r="A263" t="str">
            <v>ООО "Красная Плаза"</v>
          </cell>
        </row>
        <row r="264">
          <cell r="A264" t="str">
            <v>ООО "Краснодар Водоканал"</v>
          </cell>
        </row>
        <row r="265">
          <cell r="A265" t="str">
            <v>ООО "Краснодарэнерго"</v>
          </cell>
        </row>
        <row r="266">
          <cell r="A266" t="str">
            <v>ООО "Кропоткинский энергетический комплекс"</v>
          </cell>
        </row>
        <row r="267">
          <cell r="A267" t="str">
            <v>ООО "КС-Энерго"</v>
          </cell>
        </row>
        <row r="268">
          <cell r="A268" t="str">
            <v>ООО "Кубанские Фармацевтические склады"</v>
          </cell>
        </row>
        <row r="269">
          <cell r="A269" t="str">
            <v>ООО "Кубаньречфлот-сервис"</v>
          </cell>
        </row>
        <row r="270">
          <cell r="A270" t="str">
            <v>ООО "Кубаньтрансэнерго"</v>
          </cell>
        </row>
        <row r="271">
          <cell r="A271" t="str">
            <v>ООО "ЛЭС"</v>
          </cell>
        </row>
        <row r="272">
          <cell r="A272" t="str">
            <v>ООО "МК ЭнергоСети"</v>
          </cell>
        </row>
        <row r="273">
          <cell r="A273" t="str">
            <v>ООО "МК-сеть"</v>
          </cell>
        </row>
        <row r="274">
          <cell r="A274" t="str">
            <v>ООО "НПК "Энергия"</v>
          </cell>
        </row>
        <row r="275">
          <cell r="A275" t="str">
            <v>ООО "НСК"</v>
          </cell>
        </row>
        <row r="276">
          <cell r="A276" t="str">
            <v>ООО "ОЭсК-Кракснодар"</v>
          </cell>
        </row>
        <row r="277">
          <cell r="A277" t="str">
            <v>ООО "Первая строительная компания"</v>
          </cell>
        </row>
        <row r="278">
          <cell r="A278" t="str">
            <v>ООО "Промышленная компания "Крымский консервный комбинат"</v>
          </cell>
        </row>
        <row r="279">
          <cell r="A279" t="str">
            <v>ООО "ПХЦ-Алдан"</v>
          </cell>
        </row>
        <row r="280">
          <cell r="A280" t="str">
            <v>ООО "Районная электросетевая компания"</v>
          </cell>
        </row>
        <row r="281">
          <cell r="A281" t="str">
            <v>ООО "РН-Туапсинский НПЗ"</v>
          </cell>
        </row>
        <row r="282">
          <cell r="A282" t="str">
            <v>ООО "РОСТЭК"</v>
          </cell>
        </row>
        <row r="283">
          <cell r="A283" t="str">
            <v>ООО "РОСТЭКЭЛЕКТРОСЕТИ"</v>
          </cell>
        </row>
        <row r="284">
          <cell r="A284" t="str">
            <v>ООО "СК-Электро"</v>
          </cell>
        </row>
        <row r="285">
          <cell r="A285" t="str">
            <v>ООО "Славяне"</v>
          </cell>
        </row>
        <row r="286">
          <cell r="A286" t="str">
            <v>ООО "СоюзЭнергоСеть"</v>
          </cell>
        </row>
        <row r="287">
          <cell r="A287" t="str">
            <v>ООО "Тбилисские электрические сети"</v>
          </cell>
        </row>
        <row r="288">
          <cell r="A288" t="str">
            <v>ООО "Теплосервис-2000"</v>
          </cell>
        </row>
        <row r="289">
          <cell r="A289" t="str">
            <v>ООО "ТранснефтьЭлектросетьСервис"</v>
          </cell>
        </row>
        <row r="290">
          <cell r="A290" t="str">
            <v>ООО "Трансэнергосеть"</v>
          </cell>
        </row>
        <row r="291">
          <cell r="A291" t="str">
            <v>ООО "Универсал-Плюс-Сервис"</v>
          </cell>
        </row>
        <row r="292">
          <cell r="A292" t="str">
            <v>ООО "Фирма "Нефтестройиндустрия-Юг"</v>
          </cell>
        </row>
        <row r="293">
          <cell r="A293" t="str">
            <v>ООО "Фирма "СДМТ"</v>
          </cell>
        </row>
        <row r="294">
          <cell r="A294" t="str">
            <v>ООО "Эгида Инвест"</v>
          </cell>
        </row>
        <row r="295">
          <cell r="A295" t="str">
            <v>ООО "ЭксТех"</v>
          </cell>
        </row>
        <row r="296">
          <cell r="A296" t="str">
            <v>ООО "Электрические сети Кубани"</v>
          </cell>
        </row>
        <row r="297">
          <cell r="A297" t="str">
            <v>ООО "Электросбыт"</v>
          </cell>
        </row>
        <row r="298">
          <cell r="A298" t="str">
            <v>ООО "Электротранзит"</v>
          </cell>
        </row>
        <row r="299">
          <cell r="A299" t="str">
            <v>ООО "ЭМ-сеть"</v>
          </cell>
        </row>
        <row r="300">
          <cell r="A300" t="str">
            <v>ООО "Энергетик"</v>
          </cell>
        </row>
        <row r="301">
          <cell r="A301" t="str">
            <v>ООО "Энергоальянс"</v>
          </cell>
        </row>
        <row r="302">
          <cell r="A302" t="str">
            <v>ООО "ЭнергоСервис"</v>
          </cell>
        </row>
        <row r="303">
          <cell r="A303" t="str">
            <v>ООО "Энергосистемы"</v>
          </cell>
        </row>
        <row r="304">
          <cell r="A304" t="str">
            <v>ООО "ЮгЭнергоРесурс"</v>
          </cell>
        </row>
        <row r="305">
          <cell r="A305" t="str">
            <v>ООО "Югэнергоэксперт"</v>
          </cell>
        </row>
        <row r="306">
          <cell r="A306" t="str">
            <v>ООО "ЮТЭК"</v>
          </cell>
        </row>
        <row r="307">
          <cell r="A307" t="str">
            <v>ООО "Янтарь"</v>
          </cell>
        </row>
        <row r="308">
          <cell r="A308" t="str">
            <v>ООО «Кропоткинский Агрохим»</v>
          </cell>
        </row>
        <row r="309">
          <cell r="A309" t="str">
            <v>ООО «Энергия Кубани»</v>
          </cell>
        </row>
        <row r="310">
          <cell r="A310" t="str">
            <v>ООО ПФ "Поллет"</v>
          </cell>
        </row>
        <row r="311">
          <cell r="A311" t="str">
            <v>ООО ЭК "Первострой-Энерго"</v>
          </cell>
        </row>
        <row r="312">
          <cell r="A312" t="str">
            <v>ООО"МАйкопская ТЭЦ"</v>
          </cell>
        </row>
        <row r="313">
          <cell r="A313" t="str">
            <v>Северо-Кавказский филиал ООО "Газпром энерго"</v>
          </cell>
        </row>
        <row r="314">
          <cell r="A314" t="str">
            <v>ФГУ "Краснодарское водохранилище"</v>
          </cell>
        </row>
      </sheetData>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L148"/>
  <sheetViews>
    <sheetView topLeftCell="C7" workbookViewId="0">
      <selection activeCell="J32" sqref="J32"/>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tr">
        <f>"Фактические объёмы электроэнергии и мощности за " &amp; IF(kvartal="","Не определено",kvartal) &amp; " " &amp; IF(god="","Не определено",god) &amp; " года"</f>
        <v>Фактические объёмы электроэнергии и мощности за Январь 2017 года</v>
      </c>
      <c r="E9" s="141"/>
      <c r="F9" s="141"/>
      <c r="G9" s="141"/>
      <c r="H9" s="141"/>
      <c r="I9" s="141"/>
      <c r="J9" s="142"/>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2</v>
      </c>
      <c r="F12" s="16"/>
      <c r="G12" s="143"/>
      <c r="H12" s="143"/>
      <c r="I12" s="16"/>
      <c r="J12" s="16"/>
      <c r="K12" s="13"/>
    </row>
    <row r="13" spans="1:12" ht="12" customHeight="1">
      <c r="A13" s="5"/>
      <c r="B13" s="1"/>
      <c r="C13" s="12"/>
      <c r="D13" s="14"/>
      <c r="E13" s="1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44">
        <f>SUM(G18:J18)</f>
        <v>6248.4470000000001</v>
      </c>
      <c r="G18" s="45">
        <f>SUM(G19,G20,G24,G28)</f>
        <v>0</v>
      </c>
      <c r="H18" s="45">
        <f>SUM(H19,H20,H24,H28)</f>
        <v>6163.22</v>
      </c>
      <c r="I18" s="45">
        <f>SUM(I19,I20,I24,I28)</f>
        <v>85.227000000000004</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6163.22</v>
      </c>
      <c r="G20" s="49">
        <f>SUM(G21:G23)</f>
        <v>0</v>
      </c>
      <c r="H20" s="49">
        <f>SUM(H21:H23)</f>
        <v>6163.22</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6163.22</v>
      </c>
      <c r="G22" s="50"/>
      <c r="H22" s="50">
        <v>6163.22</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85.227000000000004</v>
      </c>
      <c r="G24" s="49">
        <f>SUM(G25:G27)</f>
        <v>0</v>
      </c>
      <c r="H24" s="49">
        <f>SUM(H25:H27)</f>
        <v>0</v>
      </c>
      <c r="I24" s="49">
        <f>SUM(I25:I27)</f>
        <v>85.227000000000004</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85.227000000000004</v>
      </c>
      <c r="G26" s="50"/>
      <c r="H26" s="50"/>
      <c r="I26" s="50">
        <v>85.227000000000004</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1623.1400000000008</v>
      </c>
      <c r="G29" s="69"/>
      <c r="H29" s="70">
        <f>H30</f>
        <v>0</v>
      </c>
      <c r="I29" s="70">
        <f>I30+I31</f>
        <v>928.28900000000044</v>
      </c>
      <c r="J29" s="52">
        <f>J30+J31+J32</f>
        <v>694.85100000000045</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928.28900000000044</v>
      </c>
      <c r="G31" s="69"/>
      <c r="H31" s="69"/>
      <c r="I31" s="50">
        <f>H22-H34-H60</f>
        <v>928.28900000000044</v>
      </c>
      <c r="J31" s="51"/>
      <c r="K31" s="13"/>
    </row>
    <row r="32" spans="1:11" ht="24" customHeight="1">
      <c r="A32" s="5"/>
      <c r="B32" s="1"/>
      <c r="C32" s="12"/>
      <c r="D32" s="47" t="s">
        <v>33</v>
      </c>
      <c r="E32" s="48" t="s">
        <v>7</v>
      </c>
      <c r="F32" s="49">
        <f>SUM(J32)</f>
        <v>694.85100000000045</v>
      </c>
      <c r="G32" s="71"/>
      <c r="H32" s="71"/>
      <c r="I32" s="71"/>
      <c r="J32" s="72">
        <f>I26+I31-I34-I60</f>
        <v>694.85100000000045</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6111.5649999999996</v>
      </c>
      <c r="G34" s="70">
        <f>SUM(G35,G42,G46,G49,G52)</f>
        <v>0</v>
      </c>
      <c r="H34" s="70">
        <f>SUM(H35,H42,H46,H49,H52)</f>
        <v>5159.1149999999998</v>
      </c>
      <c r="I34" s="70">
        <f>SUM(I35,I42,I46,I49,I52)</f>
        <v>314.005</v>
      </c>
      <c r="J34" s="52">
        <f>SUM(J35,J42,J46,J49,J52)</f>
        <v>638.44500000000005</v>
      </c>
      <c r="K34" s="13"/>
    </row>
    <row r="35" spans="1:11" ht="24" customHeight="1">
      <c r="A35" s="5"/>
      <c r="B35" s="1"/>
      <c r="C35" s="12"/>
      <c r="D35" s="47" t="s">
        <v>36</v>
      </c>
      <c r="E35" s="48" t="s">
        <v>37</v>
      </c>
      <c r="F35" s="49">
        <f>SUM(G35:J35)</f>
        <v>1930.5280000000002</v>
      </c>
      <c r="G35" s="49">
        <f>SUM(G36:G41)</f>
        <v>0</v>
      </c>
      <c r="H35" s="49">
        <f>SUM(H36:H41)</f>
        <v>978.07799999999997</v>
      </c>
      <c r="I35" s="49">
        <f>SUM(I36:I41)</f>
        <v>314.005</v>
      </c>
      <c r="J35" s="52">
        <f>SUM(J36:J41)</f>
        <v>638.44500000000005</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887.548</v>
      </c>
      <c r="G37" s="50"/>
      <c r="H37" s="50">
        <v>126.242</v>
      </c>
      <c r="I37" s="50">
        <v>220.28200000000001</v>
      </c>
      <c r="J37" s="63">
        <v>541.024</v>
      </c>
      <c r="K37" s="58"/>
    </row>
    <row r="38" spans="1:11" s="59" customFormat="1" ht="15" customHeight="1">
      <c r="A38" s="53"/>
      <c r="B38" s="2"/>
      <c r="C38" s="60" t="s">
        <v>17</v>
      </c>
      <c r="D38" s="61" t="s">
        <v>41</v>
      </c>
      <c r="E38" s="62" t="s">
        <v>42</v>
      </c>
      <c r="F38" s="49">
        <f>SUM(G38:J38)</f>
        <v>218.32100000000003</v>
      </c>
      <c r="G38" s="50"/>
      <c r="H38" s="50">
        <v>27.177</v>
      </c>
      <c r="I38" s="50">
        <v>93.722999999999999</v>
      </c>
      <c r="J38" s="63">
        <v>97.421000000000006</v>
      </c>
      <c r="K38" s="58"/>
    </row>
    <row r="39" spans="1:11" s="59" customFormat="1" ht="15" customHeight="1">
      <c r="A39" s="53"/>
      <c r="B39" s="2"/>
      <c r="C39" s="60" t="s">
        <v>17</v>
      </c>
      <c r="D39" s="61" t="s">
        <v>43</v>
      </c>
      <c r="E39" s="62" t="s">
        <v>44</v>
      </c>
      <c r="F39" s="49">
        <f>SUM(G39:J39)</f>
        <v>321.31099999999998</v>
      </c>
      <c r="G39" s="50"/>
      <c r="H39" s="50">
        <v>321.31099999999998</v>
      </c>
      <c r="I39" s="50"/>
      <c r="J39" s="63"/>
      <c r="K39" s="58"/>
    </row>
    <row r="40" spans="1:11" s="59" customFormat="1" ht="15" customHeight="1">
      <c r="A40" s="53"/>
      <c r="B40" s="2"/>
      <c r="C40" s="60" t="s">
        <v>17</v>
      </c>
      <c r="D40" s="61" t="s">
        <v>45</v>
      </c>
      <c r="E40" s="62" t="s">
        <v>46</v>
      </c>
      <c r="F40" s="49">
        <f>SUM(G40:J40)</f>
        <v>503.34800000000001</v>
      </c>
      <c r="G40" s="50"/>
      <c r="H40" s="50">
        <v>503.34800000000001</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4181.0370000000003</v>
      </c>
      <c r="G42" s="49">
        <f>SUM(G43:G45)</f>
        <v>0</v>
      </c>
      <c r="H42" s="49">
        <f>SUM(H43:H45)</f>
        <v>4181.0370000000003</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4181.0370000000003</v>
      </c>
      <c r="G44" s="50"/>
      <c r="H44" s="50">
        <v>4181.0370000000003</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1623.1400000000008</v>
      </c>
      <c r="G55" s="70">
        <f>SUM(G30:J30)</f>
        <v>0</v>
      </c>
      <c r="H55" s="70">
        <f>SUM(G31:J31)</f>
        <v>928.28900000000044</v>
      </c>
      <c r="I55" s="70">
        <f>SUM(G32:J32)</f>
        <v>694.85100000000045</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136.88200000000001</v>
      </c>
      <c r="G58" s="70">
        <f>SUM(G59:G60)</f>
        <v>0</v>
      </c>
      <c r="H58" s="70">
        <f>SUM(H59:H60)</f>
        <v>75.816000000000003</v>
      </c>
      <c r="I58" s="70">
        <f>SUM(I59:I60)</f>
        <v>4.66</v>
      </c>
      <c r="J58" s="52">
        <f>SUM(J59:J60)</f>
        <v>56.405999999999999</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136.88200000000001</v>
      </c>
      <c r="G60" s="50"/>
      <c r="H60" s="50">
        <v>75.816000000000003</v>
      </c>
      <c r="I60" s="50">
        <v>4.66</v>
      </c>
      <c r="J60" s="51">
        <v>56.405999999999999</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4.0145664570445661E-13</v>
      </c>
      <c r="G64" s="87">
        <f>G18-G34-G55-G56-G58+G62-G63</f>
        <v>0</v>
      </c>
      <c r="H64" s="87">
        <f>H18+H29-H34-H55-H56-H58+H62-H63</f>
        <v>2.8421709430404007E-14</v>
      </c>
      <c r="I64" s="87">
        <f>I18+I29-I34-I55-I56-I58+I62-I63</f>
        <v>-3.1974423109204508E-14</v>
      </c>
      <c r="J64" s="88">
        <f>J18+J29-J34-J56-J58+J62-J63</f>
        <v>4.0500935938325711E-13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44">
        <f>SUM(G66:J66)</f>
        <v>8.3984502688172054</v>
      </c>
      <c r="G66" s="45">
        <f>SUM(G67,G68,G72,G76)</f>
        <v>0</v>
      </c>
      <c r="H66" s="45">
        <f>SUM(H67,H68,H72,H76)</f>
        <v>8.2838978494623667</v>
      </c>
      <c r="I66" s="45">
        <f>SUM(I67,I68,I72,I76)</f>
        <v>0.11455241935483872</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8.2838978494623667</v>
      </c>
      <c r="G68" s="49">
        <f>SUM(G69:G71)</f>
        <v>0</v>
      </c>
      <c r="H68" s="49">
        <f>SUM(H69:H71)</f>
        <v>8.2838978494623667</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IF('[1]46 - передача'!$E$22="", "", '[1]46 - передача'!$E$22)</f>
        <v>ОАО "Кубаньэнерго"</v>
      </c>
      <c r="F70" s="49">
        <f>SUM(G70:J70)</f>
        <v>8.2838978494623667</v>
      </c>
      <c r="G70" s="50">
        <f>G22/720</f>
        <v>0</v>
      </c>
      <c r="H70" s="50">
        <f>H22/744</f>
        <v>8.2838978494623667</v>
      </c>
      <c r="I70" s="50">
        <f>I22/720</f>
        <v>0</v>
      </c>
      <c r="J70" s="50">
        <f>J22/720</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0.11455241935483872</v>
      </c>
      <c r="G72" s="49">
        <f>SUM(G73:G75)</f>
        <v>0</v>
      </c>
      <c r="H72" s="49">
        <f>SUM(H73:H75)</f>
        <v>0</v>
      </c>
      <c r="I72" s="49">
        <f>SUM(I73:I75)</f>
        <v>0.11455241935483872</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IF('[1]46 - передача'!$E$26="", "", '[1]46 - передача'!$E$26)</f>
        <v>Филиал КВЭП ЗАО "РАМО-М"</v>
      </c>
      <c r="F74" s="49">
        <f>SUM(G74:J74)</f>
        <v>0.11455241935483872</v>
      </c>
      <c r="G74" s="50">
        <f>G26/720</f>
        <v>0</v>
      </c>
      <c r="H74" s="50">
        <f>H26/744</f>
        <v>0</v>
      </c>
      <c r="I74" s="50">
        <f>I26/744</f>
        <v>0.11455241935483872</v>
      </c>
      <c r="J74" s="50">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2.1816397849462379</v>
      </c>
      <c r="G77" s="92"/>
      <c r="H77" s="70">
        <f>H78</f>
        <v>0</v>
      </c>
      <c r="I77" s="70">
        <f>I78+I79</f>
        <v>1.247700268817205</v>
      </c>
      <c r="J77" s="52">
        <f>J78+J79+J80</f>
        <v>0.93393951612903292</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1.247700268817205</v>
      </c>
      <c r="G79" s="92"/>
      <c r="H79" s="92"/>
      <c r="I79" s="50">
        <f>I31/744</f>
        <v>1.247700268817205</v>
      </c>
      <c r="J79" s="50">
        <f>J31/744</f>
        <v>0</v>
      </c>
      <c r="K79" s="13"/>
    </row>
    <row r="80" spans="1:11" ht="24" customHeight="1">
      <c r="A80" s="5"/>
      <c r="B80" s="1"/>
      <c r="C80" s="12"/>
      <c r="D80" s="47" t="s">
        <v>33</v>
      </c>
      <c r="E80" s="48" t="s">
        <v>7</v>
      </c>
      <c r="F80" s="49">
        <f>SUM(J80)</f>
        <v>0.93393951612903292</v>
      </c>
      <c r="G80" s="92"/>
      <c r="H80" s="92"/>
      <c r="I80" s="92"/>
      <c r="J80" s="50">
        <f>J32/744</f>
        <v>0.93393951612903292</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8.2144690860215057</v>
      </c>
      <c r="G82" s="70">
        <f>SUM(G83,G90,G94,G97,G100)</f>
        <v>0</v>
      </c>
      <c r="H82" s="70">
        <f>SUM(H83,H90,H94,H97,H100)</f>
        <v>6.9342943548387108</v>
      </c>
      <c r="I82" s="70">
        <f>SUM(I83,I90,I94,I97,I100)</f>
        <v>0.42204973118279571</v>
      </c>
      <c r="J82" s="52">
        <f>SUM(J83,J90,J94,J97,J100)</f>
        <v>0.85812500000000003</v>
      </c>
      <c r="K82" s="13"/>
    </row>
    <row r="83" spans="1:11" ht="24" customHeight="1">
      <c r="A83" s="5"/>
      <c r="B83" s="1"/>
      <c r="C83" s="12"/>
      <c r="D83" s="47" t="s">
        <v>36</v>
      </c>
      <c r="E83" s="48" t="s">
        <v>37</v>
      </c>
      <c r="F83" s="49">
        <f>SUM(G83:J83)</f>
        <v>2.5947956989247314</v>
      </c>
      <c r="G83" s="49">
        <f>SUM(G84:G89)</f>
        <v>0</v>
      </c>
      <c r="H83" s="49">
        <f>SUM(H84:H89)</f>
        <v>1.3146209677419356</v>
      </c>
      <c r="I83" s="49">
        <f>SUM(I84:I89)</f>
        <v>0.42204973118279571</v>
      </c>
      <c r="J83" s="52">
        <f>SUM(J84:J89)</f>
        <v>0.85812500000000003</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IF('[1]46 - передача'!$E$37="", "", '[1]46 - передача'!$E$37)</f>
        <v>ОАО "Кубаньэнергосбыт"</v>
      </c>
      <c r="F85" s="49">
        <f>SUM(G85:J85)</f>
        <v>1.1929408602150537</v>
      </c>
      <c r="G85" s="50">
        <f t="shared" ref="G85:J88" si="1">G37/744</f>
        <v>0</v>
      </c>
      <c r="H85" s="50">
        <f t="shared" si="1"/>
        <v>0.16968010752688173</v>
      </c>
      <c r="I85" s="50">
        <f t="shared" si="1"/>
        <v>0.29607795698924733</v>
      </c>
      <c r="J85" s="50">
        <f t="shared" si="1"/>
        <v>0.72718279569892474</v>
      </c>
      <c r="K85" s="58"/>
    </row>
    <row r="86" spans="1:11" s="59" customFormat="1" ht="15" customHeight="1">
      <c r="A86" s="53"/>
      <c r="B86" s="2"/>
      <c r="C86" s="89" t="s">
        <v>17</v>
      </c>
      <c r="D86" s="61" t="s">
        <v>41</v>
      </c>
      <c r="E86" s="90" t="str">
        <f>IF('[1]46 - передача'!$E$38="", "", '[1]46 - передача'!$E$38)</f>
        <v>ОАО "НЭСК"</v>
      </c>
      <c r="F86" s="49">
        <f>SUM(G86:J86)</f>
        <v>0.29344220430107526</v>
      </c>
      <c r="G86" s="50">
        <f t="shared" si="1"/>
        <v>0</v>
      </c>
      <c r="H86" s="50">
        <f t="shared" si="1"/>
        <v>3.6528225806451611E-2</v>
      </c>
      <c r="I86" s="50">
        <f t="shared" si="1"/>
        <v>0.12597177419354838</v>
      </c>
      <c r="J86" s="50">
        <f t="shared" si="1"/>
        <v>0.13094220430107528</v>
      </c>
      <c r="K86" s="58"/>
    </row>
    <row r="87" spans="1:11" s="59" customFormat="1" ht="15" customHeight="1">
      <c r="A87" s="53"/>
      <c r="B87" s="2"/>
      <c r="C87" s="89" t="s">
        <v>17</v>
      </c>
      <c r="D87" s="61" t="s">
        <v>43</v>
      </c>
      <c r="E87" s="90" t="str">
        <f>IF('[1]46 - передача'!$E$39="", "", '[1]46 - передача'!$E$39)</f>
        <v>ОАО "Мосэнергосбыт"</v>
      </c>
      <c r="F87" s="49">
        <f>SUM(G87:J87)</f>
        <v>0.43186962365591397</v>
      </c>
      <c r="G87" s="50">
        <f t="shared" si="1"/>
        <v>0</v>
      </c>
      <c r="H87" s="50">
        <f t="shared" si="1"/>
        <v>0.43186962365591397</v>
      </c>
      <c r="I87" s="50">
        <f t="shared" si="1"/>
        <v>0</v>
      </c>
      <c r="J87" s="50">
        <f t="shared" si="1"/>
        <v>0</v>
      </c>
      <c r="K87" s="58"/>
    </row>
    <row r="88" spans="1:11" s="59" customFormat="1" ht="15" customHeight="1">
      <c r="A88" s="53"/>
      <c r="B88" s="2"/>
      <c r="C88" s="89" t="s">
        <v>17</v>
      </c>
      <c r="D88" s="61" t="s">
        <v>45</v>
      </c>
      <c r="E88" s="90" t="str">
        <f>IF('[1]46 - передача'!$E$40="", "", '[1]46 - передача'!$E$40)</f>
        <v>ЗАО "МАРЭМ+"</v>
      </c>
      <c r="F88" s="49">
        <f>SUM(G88:J88)</f>
        <v>0.67654301075268819</v>
      </c>
      <c r="G88" s="50">
        <f t="shared" si="1"/>
        <v>0</v>
      </c>
      <c r="H88" s="50">
        <f t="shared" si="1"/>
        <v>0.67654301075268819</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5.6196733870967748</v>
      </c>
      <c r="G90" s="49">
        <f>SUM(G91:G93)</f>
        <v>0</v>
      </c>
      <c r="H90" s="49">
        <f>SUM(H91:H93)</f>
        <v>5.6196733870967748</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IF('[1]46 - передача'!$E$44="", "", '[1]46 - передача'!$E$44)</f>
        <v>ОАО "НЭСК-электросети"</v>
      </c>
      <c r="F92" s="49">
        <f>SUM(G92:J92)</f>
        <v>5.6196733870967748</v>
      </c>
      <c r="G92" s="50">
        <f>G44/744</f>
        <v>0</v>
      </c>
      <c r="H92" s="50">
        <f>H44/744</f>
        <v>5.6196733870967748</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2.1816397849462379</v>
      </c>
      <c r="G103" s="70">
        <f>SUM(G78:J78)</f>
        <v>0</v>
      </c>
      <c r="H103" s="70">
        <f>SUM(G79:J79)</f>
        <v>1.247700268817205</v>
      </c>
      <c r="I103" s="70">
        <f>SUM(G80:J80)</f>
        <v>0.93393951612903292</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0.18398118279569892</v>
      </c>
      <c r="G106" s="70">
        <f>SUM(G107:G108)</f>
        <v>0</v>
      </c>
      <c r="H106" s="70">
        <f>SUM(H107:H108)</f>
        <v>0.10190322580645161</v>
      </c>
      <c r="I106" s="70">
        <f>SUM(I107:I108)</f>
        <v>6.263440860215054E-3</v>
      </c>
      <c r="J106" s="52">
        <f>SUM(J107:J108)</f>
        <v>7.5814516129032256E-2</v>
      </c>
      <c r="K106" s="13"/>
    </row>
    <row r="107" spans="1:11" ht="24" customHeight="1">
      <c r="A107" s="5"/>
      <c r="B107" s="1"/>
      <c r="C107" s="12"/>
      <c r="D107" s="47" t="s">
        <v>69</v>
      </c>
      <c r="E107" s="48" t="s">
        <v>70</v>
      </c>
      <c r="F107" s="49">
        <f t="shared" si="2"/>
        <v>0</v>
      </c>
      <c r="G107" s="50">
        <f>G59/720</f>
        <v>0</v>
      </c>
      <c r="H107" s="50">
        <f t="shared" ref="H107:J108" si="3">H59/744</f>
        <v>0</v>
      </c>
      <c r="I107" s="50">
        <f t="shared" si="3"/>
        <v>0</v>
      </c>
      <c r="J107" s="50">
        <f t="shared" si="3"/>
        <v>0</v>
      </c>
      <c r="K107" s="13"/>
    </row>
    <row r="108" spans="1:11" ht="24" customHeight="1">
      <c r="A108" s="5"/>
      <c r="B108" s="1"/>
      <c r="C108" s="12"/>
      <c r="D108" s="47" t="s">
        <v>71</v>
      </c>
      <c r="E108" s="83" t="s">
        <v>72</v>
      </c>
      <c r="F108" s="49">
        <f t="shared" si="2"/>
        <v>0.18398118279569892</v>
      </c>
      <c r="G108" s="50">
        <f>G60/720</f>
        <v>0</v>
      </c>
      <c r="H108" s="50">
        <f t="shared" si="3"/>
        <v>0.10190322580645161</v>
      </c>
      <c r="I108" s="50">
        <f t="shared" si="3"/>
        <v>6.263440860215054E-3</v>
      </c>
      <c r="J108" s="50">
        <f t="shared" si="3"/>
        <v>7.5814516129032256E-2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4">G62/720</f>
        <v>0</v>
      </c>
      <c r="H110" s="50">
        <f t="shared" si="4"/>
        <v>0</v>
      </c>
      <c r="I110" s="50">
        <f t="shared" si="4"/>
        <v>0</v>
      </c>
      <c r="J110" s="50">
        <f t="shared" si="4"/>
        <v>0</v>
      </c>
      <c r="K110" s="13"/>
    </row>
    <row r="111" spans="1:11" ht="30" customHeight="1">
      <c r="A111" s="5"/>
      <c r="B111" s="1"/>
      <c r="C111" s="12"/>
      <c r="D111" s="47" t="s">
        <v>75</v>
      </c>
      <c r="E111" s="68" t="s">
        <v>76</v>
      </c>
      <c r="F111" s="49">
        <f t="shared" si="2"/>
        <v>0</v>
      </c>
      <c r="G111" s="50">
        <f t="shared" si="4"/>
        <v>0</v>
      </c>
      <c r="H111" s="50">
        <f t="shared" si="4"/>
        <v>0</v>
      </c>
      <c r="I111" s="50">
        <f t="shared" si="4"/>
        <v>0</v>
      </c>
      <c r="J111" s="50">
        <f t="shared" si="4"/>
        <v>0</v>
      </c>
      <c r="K111" s="13"/>
    </row>
    <row r="112" spans="1:11" ht="30" customHeight="1">
      <c r="A112" s="5"/>
      <c r="B112" s="1"/>
      <c r="C112" s="12"/>
      <c r="D112" s="84" t="s">
        <v>77</v>
      </c>
      <c r="E112" s="85" t="s">
        <v>78</v>
      </c>
      <c r="F112" s="86">
        <f t="shared" si="2"/>
        <v>-1.7347234759768071E-16</v>
      </c>
      <c r="G112" s="87">
        <f>G66-G82-G103-G104-G106+G110-G111</f>
        <v>0</v>
      </c>
      <c r="H112" s="87">
        <f>H66+H77-H82-H103-H104-H106+H110-H111</f>
        <v>-6.6613381477509392E-16</v>
      </c>
      <c r="I112" s="87">
        <f>I66+I77-I82-I103-I104-I106+I110-I111</f>
        <v>-1.457167719820518E-16</v>
      </c>
      <c r="J112" s="88">
        <f>J66+J77-J82-J104-J106+J110-J111</f>
        <v>6.3837823915946501E-16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45">
        <f>SUM(G114:J114)</f>
        <v>10.55</v>
      </c>
      <c r="G114" s="94"/>
      <c r="H114" s="94">
        <v>10.55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45">
        <f>SUM(G117:J117)</f>
        <v>2566.5800515000001</v>
      </c>
      <c r="G117" s="97">
        <f>SUM(G118,G121,G124)</f>
        <v>0</v>
      </c>
      <c r="H117" s="97">
        <f>SUM(H118,H121,H124)</f>
        <v>2566.5800515000001</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2566.5800515000001</v>
      </c>
      <c r="G124" s="70">
        <f>SUM(G125:G127)</f>
        <v>0</v>
      </c>
      <c r="H124" s="70">
        <f>SUM(H125:H127)</f>
        <v>2566.5800515000001</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2566.5800515000001</v>
      </c>
      <c r="G126" s="50"/>
      <c r="H126" s="50">
        <f>H114*243277.73/1000</f>
        <v>2566.5800515000001</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45">
        <f>SUM(G133:J133)</f>
        <v>2597.85</v>
      </c>
      <c r="G133" s="44">
        <f>SUM(G134,G137,G140)</f>
        <v>0</v>
      </c>
      <c r="H133" s="44">
        <f>SUM(H134,H137,H140)</f>
        <v>2597.85</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2597.85</v>
      </c>
      <c r="G140" s="70">
        <f>SUM(G141:G143)</f>
        <v>0</v>
      </c>
      <c r="H140" s="70">
        <f>SUM(H141:H143)</f>
        <v>2597.85</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IF('[1]46 - передача'!$E$126="", "", '[1]46 - передача'!$E$126)</f>
        <v>ОАО Кубаньэнерго за содержание сетей</v>
      </c>
      <c r="F142" s="49">
        <f>SUM(G142:J142)</f>
        <v>2597.85</v>
      </c>
      <c r="G142" s="50"/>
      <c r="H142" s="50">
        <v>2597.85</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pageSetup paperSize="9" orientation="portrait" horizontalDpi="180" verticalDpi="180" r:id="rId1"/>
</worksheet>
</file>

<file path=xl/worksheets/sheet10.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106</v>
      </c>
      <c r="E9" s="141"/>
      <c r="F9" s="141"/>
      <c r="G9" s="141"/>
      <c r="H9" s="141"/>
      <c r="I9" s="141"/>
      <c r="J9" s="142"/>
      <c r="K9" s="13"/>
    </row>
    <row r="10" spans="1:12" ht="12" customHeight="1">
      <c r="A10" s="5"/>
      <c r="B10" s="1"/>
      <c r="C10" s="12"/>
      <c r="D10" s="14"/>
      <c r="E10" s="135"/>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3</v>
      </c>
      <c r="F12" s="16"/>
      <c r="G12" s="143"/>
      <c r="H12" s="143"/>
      <c r="I12" s="16"/>
      <c r="J12" s="16"/>
      <c r="K12" s="13"/>
    </row>
    <row r="13" spans="1:12" ht="12" customHeight="1">
      <c r="A13" s="5"/>
      <c r="B13" s="1"/>
      <c r="C13" s="12"/>
      <c r="D13" s="14"/>
      <c r="E13" s="13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118">
        <f>SUM(G18:J18)</f>
        <v>4000.7149999999997</v>
      </c>
      <c r="G18" s="119">
        <f>SUM(G19,G20,G24,G28)</f>
        <v>0</v>
      </c>
      <c r="H18" s="119">
        <f>SUM(H19,H20,H24,H28)</f>
        <v>3999.6129999999998</v>
      </c>
      <c r="I18" s="119">
        <f>SUM(I19,I20,I24,I28)</f>
        <v>1.1020000000000001</v>
      </c>
      <c r="J18" s="120">
        <f>SUM(J19,J20,J24,J28)</f>
        <v>0</v>
      </c>
      <c r="K18" s="13"/>
    </row>
    <row r="19" spans="1:11" ht="24" customHeight="1">
      <c r="A19" s="5"/>
      <c r="B19" s="1"/>
      <c r="C19" s="12"/>
      <c r="D19" s="47" t="s">
        <v>12</v>
      </c>
      <c r="E19" s="48" t="s">
        <v>13</v>
      </c>
      <c r="F19" s="121">
        <f>SUM(G19:J19)</f>
        <v>0</v>
      </c>
      <c r="G19" s="122"/>
      <c r="H19" s="122"/>
      <c r="I19" s="122"/>
      <c r="J19" s="123"/>
      <c r="K19" s="13"/>
    </row>
    <row r="20" spans="1:11" ht="24" customHeight="1">
      <c r="A20" s="5"/>
      <c r="B20" s="1"/>
      <c r="C20" s="12"/>
      <c r="D20" s="47" t="s">
        <v>14</v>
      </c>
      <c r="E20" s="48" t="s">
        <v>15</v>
      </c>
      <c r="F20" s="121">
        <f>SUM(G20:J20)</f>
        <v>3999.6129999999998</v>
      </c>
      <c r="G20" s="121">
        <f>SUM(G21:G23)</f>
        <v>0</v>
      </c>
      <c r="H20" s="121">
        <f>SUM(H21:H23)</f>
        <v>3999.6129999999998</v>
      </c>
      <c r="I20" s="121">
        <f>SUM(I21:I23)</f>
        <v>0</v>
      </c>
      <c r="J20" s="124">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121">
        <f>SUM(G22:J22)</f>
        <v>3999.6129999999998</v>
      </c>
      <c r="G22" s="122"/>
      <c r="H22" s="122">
        <v>3999.6129999999998</v>
      </c>
      <c r="I22" s="122"/>
      <c r="J22" s="125"/>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121">
        <f>SUM(G24:J24)</f>
        <v>1.1020000000000001</v>
      </c>
      <c r="G24" s="121">
        <f>SUM(G25:G27)</f>
        <v>0</v>
      </c>
      <c r="H24" s="121">
        <f>SUM(H25:H27)</f>
        <v>0</v>
      </c>
      <c r="I24" s="121">
        <f>SUM(I25:I27)</f>
        <v>1.1020000000000001</v>
      </c>
      <c r="J24" s="124">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121">
        <f>SUM(G26:J26)</f>
        <v>1.1020000000000001</v>
      </c>
      <c r="G26" s="122"/>
      <c r="H26" s="122"/>
      <c r="I26" s="122">
        <v>1.1020000000000001</v>
      </c>
      <c r="J26" s="125"/>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121">
        <f>SUM(G28:J28)</f>
        <v>0</v>
      </c>
      <c r="G28" s="122"/>
      <c r="H28" s="122"/>
      <c r="I28" s="122"/>
      <c r="J28" s="123"/>
      <c r="K28" s="13"/>
    </row>
    <row r="29" spans="1:11" ht="30" customHeight="1">
      <c r="A29" s="5"/>
      <c r="B29" s="1"/>
      <c r="C29" s="12"/>
      <c r="D29" s="47" t="s">
        <v>29</v>
      </c>
      <c r="E29" s="68" t="s">
        <v>30</v>
      </c>
      <c r="F29" s="121">
        <f>SUM(H29:J29)</f>
        <v>1673.3179999999998</v>
      </c>
      <c r="G29" s="69"/>
      <c r="H29" s="126">
        <f>H30</f>
        <v>0</v>
      </c>
      <c r="I29" s="126">
        <f>I30+I31</f>
        <v>960.47899999999993</v>
      </c>
      <c r="J29" s="124">
        <f>J30+J31+J32</f>
        <v>712.83899999999994</v>
      </c>
      <c r="K29" s="13"/>
    </row>
    <row r="30" spans="1:11" ht="24" customHeight="1">
      <c r="A30" s="5"/>
      <c r="B30" s="1"/>
      <c r="C30" s="12"/>
      <c r="D30" s="47" t="s">
        <v>31</v>
      </c>
      <c r="E30" s="48" t="s">
        <v>5</v>
      </c>
      <c r="F30" s="121">
        <f>SUM(H30:J30)</f>
        <v>0</v>
      </c>
      <c r="G30" s="69"/>
      <c r="H30" s="122"/>
      <c r="I30" s="122"/>
      <c r="J30" s="123"/>
      <c r="K30" s="13"/>
    </row>
    <row r="31" spans="1:11" ht="24" customHeight="1">
      <c r="A31" s="5"/>
      <c r="B31" s="1"/>
      <c r="C31" s="12"/>
      <c r="D31" s="47" t="s">
        <v>32</v>
      </c>
      <c r="E31" s="48" t="s">
        <v>6</v>
      </c>
      <c r="F31" s="121">
        <f>SUM(I31:J31)</f>
        <v>960.47899999999993</v>
      </c>
      <c r="G31" s="69"/>
      <c r="H31" s="69"/>
      <c r="I31" s="122">
        <f>H22-H34-H60</f>
        <v>960.47899999999993</v>
      </c>
      <c r="J31" s="123"/>
      <c r="K31" s="13"/>
    </row>
    <row r="32" spans="1:11" ht="24" customHeight="1">
      <c r="A32" s="5"/>
      <c r="B32" s="1"/>
      <c r="C32" s="12"/>
      <c r="D32" s="47" t="s">
        <v>33</v>
      </c>
      <c r="E32" s="48" t="s">
        <v>7</v>
      </c>
      <c r="F32" s="121">
        <f>SUM(J32)</f>
        <v>712.83899999999994</v>
      </c>
      <c r="G32" s="71"/>
      <c r="H32" s="71"/>
      <c r="I32" s="71"/>
      <c r="J32" s="127">
        <f>I26+I31-I34-I60</f>
        <v>712.83899999999994</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121">
        <f>SUM(G34:J34)</f>
        <v>3993.7710000000002</v>
      </c>
      <c r="G34" s="126">
        <f>SUM(G35,G42,G46,G49,G52)</f>
        <v>0</v>
      </c>
      <c r="H34" s="126">
        <f>SUM(H35,H42,H46,H49,H52)</f>
        <v>3035.7359999999999</v>
      </c>
      <c r="I34" s="126">
        <f>SUM(I35,I42,I46,I49,I52)</f>
        <v>245.26</v>
      </c>
      <c r="J34" s="124">
        <f>SUM(J35,J42,J46,J49,J52)</f>
        <v>712.77499999999998</v>
      </c>
      <c r="K34" s="13"/>
    </row>
    <row r="35" spans="1:11" ht="24" customHeight="1">
      <c r="A35" s="5"/>
      <c r="B35" s="1"/>
      <c r="C35" s="12"/>
      <c r="D35" s="47" t="s">
        <v>36</v>
      </c>
      <c r="E35" s="48" t="s">
        <v>37</v>
      </c>
      <c r="F35" s="121">
        <f>SUM(G35:J35)</f>
        <v>1754.7249999999999</v>
      </c>
      <c r="G35" s="121">
        <f>SUM(G36:G41)</f>
        <v>0</v>
      </c>
      <c r="H35" s="121">
        <f>SUM(H36:H41)</f>
        <v>796.69</v>
      </c>
      <c r="I35" s="121">
        <f>SUM(I36:I41)</f>
        <v>245.26</v>
      </c>
      <c r="J35" s="124">
        <f>SUM(J36:J41)</f>
        <v>712.77499999999998</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121">
        <f>SUM(G37:J37)</f>
        <v>793.07400000000007</v>
      </c>
      <c r="G37" s="122"/>
      <c r="H37" s="122">
        <v>1.2999999999999999E-2</v>
      </c>
      <c r="I37" s="122">
        <v>182.273</v>
      </c>
      <c r="J37" s="125">
        <v>610.78800000000001</v>
      </c>
      <c r="K37" s="58"/>
    </row>
    <row r="38" spans="1:11" s="59" customFormat="1" ht="15" customHeight="1">
      <c r="A38" s="53"/>
      <c r="B38" s="2"/>
      <c r="C38" s="60" t="s">
        <v>17</v>
      </c>
      <c r="D38" s="61" t="s">
        <v>41</v>
      </c>
      <c r="E38" s="62" t="s">
        <v>42</v>
      </c>
      <c r="F38" s="121">
        <f>SUM(G38:J38)</f>
        <v>182.36500000000001</v>
      </c>
      <c r="G38" s="122"/>
      <c r="H38" s="122">
        <v>17.390999999999998</v>
      </c>
      <c r="I38" s="122">
        <v>62.987000000000002</v>
      </c>
      <c r="J38" s="125">
        <v>101.98699999999999</v>
      </c>
      <c r="K38" s="58"/>
    </row>
    <row r="39" spans="1:11" s="59" customFormat="1" ht="15" customHeight="1">
      <c r="A39" s="53"/>
      <c r="B39" s="2"/>
      <c r="C39" s="60" t="s">
        <v>17</v>
      </c>
      <c r="D39" s="61" t="s">
        <v>43</v>
      </c>
      <c r="E39" s="62" t="s">
        <v>44</v>
      </c>
      <c r="F39" s="121">
        <f>SUM(G39:J39)</f>
        <v>321.8</v>
      </c>
      <c r="G39" s="122"/>
      <c r="H39" s="122">
        <v>321.8</v>
      </c>
      <c r="I39" s="122"/>
      <c r="J39" s="125"/>
      <c r="K39" s="58"/>
    </row>
    <row r="40" spans="1:11" s="59" customFormat="1" ht="15" customHeight="1">
      <c r="A40" s="53"/>
      <c r="B40" s="2"/>
      <c r="C40" s="60" t="s">
        <v>17</v>
      </c>
      <c r="D40" s="61" t="s">
        <v>45</v>
      </c>
      <c r="E40" s="62" t="s">
        <v>46</v>
      </c>
      <c r="F40" s="121">
        <f>SUM(G40:J40)</f>
        <v>457.48599999999999</v>
      </c>
      <c r="G40" s="122"/>
      <c r="H40" s="122">
        <v>457.48599999999999</v>
      </c>
      <c r="I40" s="122"/>
      <c r="J40" s="125"/>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121">
        <f>SUM(G42:J42)</f>
        <v>2239.0459999999998</v>
      </c>
      <c r="G42" s="121">
        <f>SUM(G43:G45)</f>
        <v>0</v>
      </c>
      <c r="H42" s="121">
        <f>SUM(H43:H45)</f>
        <v>2239.0459999999998</v>
      </c>
      <c r="I42" s="121">
        <f>SUM(I43:I45)</f>
        <v>0</v>
      </c>
      <c r="J42" s="124">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121">
        <f>SUM(G44:J44)</f>
        <v>2239.0459999999998</v>
      </c>
      <c r="G44" s="122"/>
      <c r="H44" s="122">
        <v>2239.0459999999998</v>
      </c>
      <c r="I44" s="122"/>
      <c r="J44" s="125"/>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121">
        <f>SUM(G46:J46)</f>
        <v>0</v>
      </c>
      <c r="G46" s="121">
        <f>SUM(G47:G48)</f>
        <v>0</v>
      </c>
      <c r="H46" s="121">
        <f>SUM(H47:H48)</f>
        <v>0</v>
      </c>
      <c r="I46" s="121">
        <f>SUM(I47:I48)</f>
        <v>0</v>
      </c>
      <c r="J46" s="124">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126">
        <f>SUM(G49:J49)</f>
        <v>0</v>
      </c>
      <c r="G49" s="126">
        <f>SUM(G50:G51)</f>
        <v>0</v>
      </c>
      <c r="H49" s="126">
        <f>SUM(H50:H51)</f>
        <v>0</v>
      </c>
      <c r="I49" s="126">
        <f>SUM(I50:I51)</f>
        <v>0</v>
      </c>
      <c r="J49" s="124">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121">
        <f>SUM(G52:J52)</f>
        <v>0</v>
      </c>
      <c r="G52" s="121">
        <f>SUM(G53:G54)</f>
        <v>0</v>
      </c>
      <c r="H52" s="121">
        <f>SUM(H53:H54)</f>
        <v>0</v>
      </c>
      <c r="I52" s="121">
        <f>SUM(I53:I54)</f>
        <v>0</v>
      </c>
      <c r="J52" s="124">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121">
        <f>SUM(G55:I55)</f>
        <v>1673.3179999999998</v>
      </c>
      <c r="G55" s="126">
        <f>SUM(G30:J30)</f>
        <v>0</v>
      </c>
      <c r="H55" s="126">
        <f>SUM(G31:J31)</f>
        <v>960.47899999999993</v>
      </c>
      <c r="I55" s="126">
        <f>SUM(G32:J32)</f>
        <v>712.83899999999994</v>
      </c>
      <c r="J55" s="82"/>
      <c r="K55" s="13"/>
    </row>
    <row r="56" spans="1:11" ht="30" customHeight="1">
      <c r="A56" s="5"/>
      <c r="B56" s="1"/>
      <c r="C56" s="12"/>
      <c r="D56" s="47" t="s">
        <v>65</v>
      </c>
      <c r="E56" s="68" t="s">
        <v>66</v>
      </c>
      <c r="F56" s="121">
        <f>SUM(G56:J56)</f>
        <v>0</v>
      </c>
      <c r="G56" s="122"/>
      <c r="H56" s="122"/>
      <c r="I56" s="122"/>
      <c r="J56" s="123"/>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121">
        <f t="shared" ref="F58:F64" si="0">SUM(G58:J58)</f>
        <v>6.9440000000000008</v>
      </c>
      <c r="G58" s="126">
        <f>SUM(G59:G60)</f>
        <v>0</v>
      </c>
      <c r="H58" s="126">
        <f>SUM(H59:H60)</f>
        <v>3.3980000000000001</v>
      </c>
      <c r="I58" s="126">
        <f>SUM(I59:I60)</f>
        <v>3.4820000000000002</v>
      </c>
      <c r="J58" s="124">
        <f>SUM(J59:J60)</f>
        <v>6.4000000000000001E-2</v>
      </c>
      <c r="K58" s="13"/>
    </row>
    <row r="59" spans="1:11" ht="24" customHeight="1">
      <c r="A59" s="5"/>
      <c r="B59" s="1"/>
      <c r="C59" s="12"/>
      <c r="D59" s="47" t="s">
        <v>69</v>
      </c>
      <c r="E59" s="48" t="s">
        <v>70</v>
      </c>
      <c r="F59" s="121">
        <f t="shared" si="0"/>
        <v>0</v>
      </c>
      <c r="G59" s="122"/>
      <c r="H59" s="122"/>
      <c r="I59" s="122"/>
      <c r="J59" s="123"/>
      <c r="K59" s="13"/>
    </row>
    <row r="60" spans="1:11" ht="24" customHeight="1">
      <c r="A60" s="5"/>
      <c r="B60" s="1"/>
      <c r="C60" s="12"/>
      <c r="D60" s="47" t="s">
        <v>71</v>
      </c>
      <c r="E60" s="83" t="s">
        <v>72</v>
      </c>
      <c r="F60" s="121">
        <f t="shared" si="0"/>
        <v>6.9440000000000008</v>
      </c>
      <c r="G60" s="122"/>
      <c r="H60" s="122">
        <v>3.3980000000000001</v>
      </c>
      <c r="I60" s="122">
        <v>3.4820000000000002</v>
      </c>
      <c r="J60" s="123">
        <v>6.4000000000000001E-2</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121">
        <f t="shared" si="0"/>
        <v>0</v>
      </c>
      <c r="G62" s="122"/>
      <c r="H62" s="122"/>
      <c r="I62" s="122"/>
      <c r="J62" s="123"/>
      <c r="K62" s="13"/>
    </row>
    <row r="63" spans="1:11" ht="30" customHeight="1">
      <c r="A63" s="5"/>
      <c r="B63" s="1"/>
      <c r="C63" s="12"/>
      <c r="D63" s="47" t="s">
        <v>75</v>
      </c>
      <c r="E63" s="68" t="s">
        <v>76</v>
      </c>
      <c r="F63" s="121">
        <f t="shared" si="0"/>
        <v>0</v>
      </c>
      <c r="G63" s="122"/>
      <c r="H63" s="122"/>
      <c r="I63" s="122"/>
      <c r="J63" s="123"/>
      <c r="K63" s="13"/>
    </row>
    <row r="64" spans="1:11" ht="30" customHeight="1">
      <c r="A64" s="5"/>
      <c r="B64" s="1"/>
      <c r="C64" s="12"/>
      <c r="D64" s="84" t="s">
        <v>77</v>
      </c>
      <c r="E64" s="85" t="s">
        <v>78</v>
      </c>
      <c r="F64" s="128">
        <f t="shared" si="0"/>
        <v>-4.035660694512444E-14</v>
      </c>
      <c r="G64" s="129">
        <f>G18-G34-G55-G56-G58+G62-G63</f>
        <v>0</v>
      </c>
      <c r="H64" s="129">
        <f>H18+H29-H34-H55-H56-H58+H62-H63</f>
        <v>2.4424906541753444E-14</v>
      </c>
      <c r="I64" s="129">
        <f>I18+I29-I34-I55-I56-I58+I62-I63</f>
        <v>-2.9309887850104133E-14</v>
      </c>
      <c r="J64" s="130">
        <f>J18+J29-J34-J56-J58+J62-J63</f>
        <v>-3.5471625636773751E-14</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118">
        <f>SUM(G66:J66)</f>
        <v>5.3773051075268814</v>
      </c>
      <c r="G66" s="119">
        <f>SUM(G67,G68,G72,G76)</f>
        <v>0</v>
      </c>
      <c r="H66" s="119">
        <f>SUM(H67,H68,H72,H76)</f>
        <v>5.3758239247311828</v>
      </c>
      <c r="I66" s="119">
        <f>SUM(I67,I68,I72,I76)</f>
        <v>1.4811827956989249E-3</v>
      </c>
      <c r="J66" s="120">
        <f>SUM(J67,J68,J72,J76)</f>
        <v>0</v>
      </c>
      <c r="K66" s="13"/>
    </row>
    <row r="67" spans="1:11" ht="24" customHeight="1">
      <c r="A67" s="5"/>
      <c r="B67" s="1"/>
      <c r="C67" s="12"/>
      <c r="D67" s="47" t="s">
        <v>12</v>
      </c>
      <c r="E67" s="48" t="s">
        <v>80</v>
      </c>
      <c r="F67" s="121">
        <f>SUM(G67:J67)</f>
        <v>0</v>
      </c>
      <c r="G67" s="122">
        <f>G19/672</f>
        <v>0</v>
      </c>
      <c r="H67" s="122">
        <f>H19/744</f>
        <v>0</v>
      </c>
      <c r="I67" s="122">
        <f>I19/672</f>
        <v>0</v>
      </c>
      <c r="J67" s="122">
        <f>J19/672</f>
        <v>0</v>
      </c>
      <c r="K67" s="13"/>
    </row>
    <row r="68" spans="1:11" ht="24" customHeight="1">
      <c r="A68" s="5"/>
      <c r="B68" s="1"/>
      <c r="C68" s="12"/>
      <c r="D68" s="47" t="s">
        <v>14</v>
      </c>
      <c r="E68" s="48" t="s">
        <v>15</v>
      </c>
      <c r="F68" s="121">
        <f>SUM(G68:J68)</f>
        <v>5.3758239247311828</v>
      </c>
      <c r="G68" s="121">
        <f>SUM(G69:G71)</f>
        <v>0</v>
      </c>
      <c r="H68" s="121">
        <f>SUM(H69:H71)</f>
        <v>5.3758239247311828</v>
      </c>
      <c r="I68" s="121">
        <f>SUM(I69:I71)</f>
        <v>0</v>
      </c>
      <c r="J68" s="124">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IF('[10]46 - передача'!$E$22="", "", '[10]46 - передача'!$E$22)</f>
        <v>ОАО "Кубаньэнерго"</v>
      </c>
      <c r="F70" s="121">
        <f>SUM(G70:J70)</f>
        <v>5.3758239247311828</v>
      </c>
      <c r="G70" s="122">
        <f>G22/720</f>
        <v>0</v>
      </c>
      <c r="H70" s="122">
        <f>H22/744</f>
        <v>5.3758239247311828</v>
      </c>
      <c r="I70" s="122">
        <f>I22/744</f>
        <v>0</v>
      </c>
      <c r="J70" s="122">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121">
        <f>SUM(G72:J72)</f>
        <v>1.4811827956989249E-3</v>
      </c>
      <c r="G72" s="121">
        <f>SUM(G73:G75)</f>
        <v>0</v>
      </c>
      <c r="H72" s="121">
        <f>SUM(H73:H75)</f>
        <v>0</v>
      </c>
      <c r="I72" s="121">
        <f>SUM(I73:I75)</f>
        <v>1.4811827956989249E-3</v>
      </c>
      <c r="J72" s="124">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IF('[10]46 - передача'!$E$26="", "", '[10]46 - передача'!$E$26)</f>
        <v>Филиал КВЭП ЗАО "РАМО-М"</v>
      </c>
      <c r="F74" s="121">
        <f>SUM(G74:J74)</f>
        <v>1.4811827956989249E-3</v>
      </c>
      <c r="G74" s="122">
        <f>G26/720</f>
        <v>0</v>
      </c>
      <c r="H74" s="122">
        <f>H26/744</f>
        <v>0</v>
      </c>
      <c r="I74" s="122">
        <f>I26/744</f>
        <v>1.4811827956989249E-3</v>
      </c>
      <c r="J74" s="122">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121">
        <f>SUM(G76:J76)</f>
        <v>0</v>
      </c>
      <c r="G76" s="122">
        <f>G28/720</f>
        <v>0</v>
      </c>
      <c r="H76" s="122">
        <f>H28/720</f>
        <v>0</v>
      </c>
      <c r="I76" s="122">
        <f>I28/720</f>
        <v>0</v>
      </c>
      <c r="J76" s="122">
        <f>J28/720</f>
        <v>0</v>
      </c>
      <c r="K76" s="13"/>
    </row>
    <row r="77" spans="1:11" ht="30" customHeight="1">
      <c r="A77" s="5"/>
      <c r="B77" s="1"/>
      <c r="C77" s="12"/>
      <c r="D77" s="47" t="s">
        <v>29</v>
      </c>
      <c r="E77" s="68" t="s">
        <v>30</v>
      </c>
      <c r="F77" s="121">
        <f>SUM(H77:J77)</f>
        <v>2.2490833333333331</v>
      </c>
      <c r="G77" s="92"/>
      <c r="H77" s="126">
        <f>H78</f>
        <v>0</v>
      </c>
      <c r="I77" s="126">
        <f>I78+I79</f>
        <v>1.2909663978494623</v>
      </c>
      <c r="J77" s="124">
        <f>J78+J79+J80</f>
        <v>0.95811693548387089</v>
      </c>
      <c r="K77" s="13"/>
    </row>
    <row r="78" spans="1:11" ht="24" customHeight="1">
      <c r="A78" s="5"/>
      <c r="B78" s="1"/>
      <c r="C78" s="12"/>
      <c r="D78" s="47" t="s">
        <v>31</v>
      </c>
      <c r="E78" s="48" t="s">
        <v>5</v>
      </c>
      <c r="F78" s="121">
        <f>SUM(H78:J78)</f>
        <v>0</v>
      </c>
      <c r="G78" s="92"/>
      <c r="H78" s="122">
        <f>H30/720</f>
        <v>0</v>
      </c>
      <c r="I78" s="122">
        <f>I30/720</f>
        <v>0</v>
      </c>
      <c r="J78" s="122">
        <f>J30/720</f>
        <v>0</v>
      </c>
      <c r="K78" s="13"/>
    </row>
    <row r="79" spans="1:11" ht="24" customHeight="1">
      <c r="A79" s="5"/>
      <c r="B79" s="1"/>
      <c r="C79" s="12"/>
      <c r="D79" s="47" t="s">
        <v>32</v>
      </c>
      <c r="E79" s="48" t="s">
        <v>6</v>
      </c>
      <c r="F79" s="121">
        <f>SUM(I79:J79)</f>
        <v>1.2909663978494623</v>
      </c>
      <c r="G79" s="92"/>
      <c r="H79" s="92"/>
      <c r="I79" s="122">
        <f>I31/744</f>
        <v>1.2909663978494623</v>
      </c>
      <c r="J79" s="122">
        <f>J31/744</f>
        <v>0</v>
      </c>
      <c r="K79" s="13"/>
    </row>
    <row r="80" spans="1:11" ht="24" customHeight="1">
      <c r="A80" s="5"/>
      <c r="B80" s="1"/>
      <c r="C80" s="12"/>
      <c r="D80" s="47" t="s">
        <v>33</v>
      </c>
      <c r="E80" s="48" t="s">
        <v>7</v>
      </c>
      <c r="F80" s="121">
        <f>SUM(J80)</f>
        <v>0.95811693548387089</v>
      </c>
      <c r="G80" s="92"/>
      <c r="H80" s="92"/>
      <c r="I80" s="92"/>
      <c r="J80" s="122">
        <f>J32/744</f>
        <v>0.95811693548387089</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121">
        <f>SUM(G82:J82)</f>
        <v>5.3679717741935482</v>
      </c>
      <c r="G82" s="126">
        <f>SUM(G83,G90,G94,G97,G100)</f>
        <v>0</v>
      </c>
      <c r="H82" s="126">
        <f>SUM(H83,H90,H94,H97,H100)</f>
        <v>4.0802903225806446</v>
      </c>
      <c r="I82" s="126">
        <f>SUM(I83,I90,I94,I97,I100)</f>
        <v>0.3296505376344086</v>
      </c>
      <c r="J82" s="124">
        <f>SUM(J83,J90,J94,J97,J100)</f>
        <v>0.9580309139784946</v>
      </c>
      <c r="K82" s="13"/>
    </row>
    <row r="83" spans="1:11" ht="24" customHeight="1">
      <c r="A83" s="5"/>
      <c r="B83" s="1"/>
      <c r="C83" s="12"/>
      <c r="D83" s="47" t="s">
        <v>36</v>
      </c>
      <c r="E83" s="48" t="s">
        <v>37</v>
      </c>
      <c r="F83" s="121">
        <f>SUM(G83:J83)</f>
        <v>2.3585013440860214</v>
      </c>
      <c r="G83" s="121">
        <f>SUM(G84:G89)</f>
        <v>0</v>
      </c>
      <c r="H83" s="121">
        <f>SUM(H84:H89)</f>
        <v>1.0708198924731183</v>
      </c>
      <c r="I83" s="121">
        <f>SUM(I84:I89)</f>
        <v>0.3296505376344086</v>
      </c>
      <c r="J83" s="124">
        <f>SUM(J84:J89)</f>
        <v>0.9580309139784946</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IF('[10]46 - передача'!$E$37="", "", '[10]46 - передача'!$E$37)</f>
        <v>ОАО "Кубаньэнергосбыт"</v>
      </c>
      <c r="F85" s="121">
        <f>SUM(G85:J85)</f>
        <v>1.0659596774193549</v>
      </c>
      <c r="G85" s="122">
        <f t="shared" ref="G85:J88" si="1">G37/744</f>
        <v>0</v>
      </c>
      <c r="H85" s="122">
        <f t="shared" si="1"/>
        <v>1.7473118279569892E-5</v>
      </c>
      <c r="I85" s="122">
        <f t="shared" si="1"/>
        <v>0.24499059139784946</v>
      </c>
      <c r="J85" s="122">
        <f t="shared" si="1"/>
        <v>0.82095161290322582</v>
      </c>
      <c r="K85" s="58"/>
    </row>
    <row r="86" spans="1:11" s="59" customFormat="1" ht="15" customHeight="1">
      <c r="A86" s="53"/>
      <c r="B86" s="2"/>
      <c r="C86" s="89" t="s">
        <v>17</v>
      </c>
      <c r="D86" s="61" t="s">
        <v>41</v>
      </c>
      <c r="E86" s="90" t="str">
        <f>IF('[10]46 - передача'!$E$38="", "", '[10]46 - передача'!$E$38)</f>
        <v>ОАО "НЭСК"</v>
      </c>
      <c r="F86" s="121">
        <f>SUM(G86:J86)</f>
        <v>0.24511424731182796</v>
      </c>
      <c r="G86" s="122">
        <f t="shared" si="1"/>
        <v>0</v>
      </c>
      <c r="H86" s="122">
        <f t="shared" si="1"/>
        <v>2.3374999999999996E-2</v>
      </c>
      <c r="I86" s="122">
        <f t="shared" si="1"/>
        <v>8.4659946236559147E-2</v>
      </c>
      <c r="J86" s="122">
        <f t="shared" si="1"/>
        <v>0.13707930107526881</v>
      </c>
      <c r="K86" s="58"/>
    </row>
    <row r="87" spans="1:11" s="59" customFormat="1" ht="15" customHeight="1">
      <c r="A87" s="53"/>
      <c r="B87" s="2"/>
      <c r="C87" s="89" t="s">
        <v>17</v>
      </c>
      <c r="D87" s="61" t="s">
        <v>43</v>
      </c>
      <c r="E87" s="90" t="str">
        <f>IF('[10]46 - передача'!$E$39="", "", '[10]46 - передача'!$E$39)</f>
        <v>ОАО "Мосэнергосбыт"</v>
      </c>
      <c r="F87" s="121">
        <f>SUM(G87:J87)</f>
        <v>0.43252688172043013</v>
      </c>
      <c r="G87" s="122">
        <f t="shared" si="1"/>
        <v>0</v>
      </c>
      <c r="H87" s="122">
        <f t="shared" si="1"/>
        <v>0.43252688172043013</v>
      </c>
      <c r="I87" s="122">
        <f t="shared" si="1"/>
        <v>0</v>
      </c>
      <c r="J87" s="122">
        <f t="shared" si="1"/>
        <v>0</v>
      </c>
      <c r="K87" s="58"/>
    </row>
    <row r="88" spans="1:11" s="59" customFormat="1" ht="15" customHeight="1">
      <c r="A88" s="53"/>
      <c r="B88" s="2"/>
      <c r="C88" s="89" t="s">
        <v>17</v>
      </c>
      <c r="D88" s="61" t="s">
        <v>45</v>
      </c>
      <c r="E88" s="90" t="str">
        <f>IF('[10]46 - передача'!$E$40="", "", '[10]46 - передача'!$E$40)</f>
        <v>ЗАО "МАРЭМ+"</v>
      </c>
      <c r="F88" s="121">
        <f>SUM(G88:J88)</f>
        <v>0.61490053763440855</v>
      </c>
      <c r="G88" s="122">
        <f t="shared" si="1"/>
        <v>0</v>
      </c>
      <c r="H88" s="122">
        <f t="shared" si="1"/>
        <v>0.61490053763440855</v>
      </c>
      <c r="I88" s="122">
        <f t="shared" si="1"/>
        <v>0</v>
      </c>
      <c r="J88" s="122">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121">
        <f>SUM(G90:J90)</f>
        <v>3.0094704301075268</v>
      </c>
      <c r="G90" s="121">
        <f>SUM(G91:G93)</f>
        <v>0</v>
      </c>
      <c r="H90" s="121">
        <f>SUM(H91:H93)</f>
        <v>3.0094704301075268</v>
      </c>
      <c r="I90" s="121">
        <f>SUM(I91:I93)</f>
        <v>0</v>
      </c>
      <c r="J90" s="124">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IF('[10]46 - передача'!$E$44="", "", '[10]46 - передача'!$E$44)</f>
        <v>ОАО "НЭСК-электросети"</v>
      </c>
      <c r="F92" s="121">
        <f>SUM(G92:J92)</f>
        <v>3.0094704301075268</v>
      </c>
      <c r="G92" s="122">
        <f>G44/744</f>
        <v>0</v>
      </c>
      <c r="H92" s="122">
        <f>H44/744</f>
        <v>3.0094704301075268</v>
      </c>
      <c r="I92" s="122">
        <f>I44/744</f>
        <v>0</v>
      </c>
      <c r="J92" s="122">
        <f>J44/744</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121">
        <f>SUM(G94:J94)</f>
        <v>0</v>
      </c>
      <c r="G94" s="121">
        <f>SUM(G95:G96)</f>
        <v>0</v>
      </c>
      <c r="H94" s="121">
        <f>SUM(H95:H96)</f>
        <v>0</v>
      </c>
      <c r="I94" s="121">
        <f>SUM(I95:I96)</f>
        <v>0</v>
      </c>
      <c r="J94" s="124">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126">
        <f>SUM(G97:J97)</f>
        <v>0</v>
      </c>
      <c r="G97" s="126">
        <f>SUM(G98:G99)</f>
        <v>0</v>
      </c>
      <c r="H97" s="126">
        <f>SUM(H98:H99)</f>
        <v>0</v>
      </c>
      <c r="I97" s="126">
        <f>SUM(I98:I99)</f>
        <v>0</v>
      </c>
      <c r="J97" s="124">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121">
        <f>SUM(G100:J100)</f>
        <v>0</v>
      </c>
      <c r="G100" s="121">
        <f>SUM(G101:G102)</f>
        <v>0</v>
      </c>
      <c r="H100" s="121">
        <f>SUM(H101:H102)</f>
        <v>0</v>
      </c>
      <c r="I100" s="121">
        <f>SUM(I101:I102)</f>
        <v>0</v>
      </c>
      <c r="J100" s="124">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121">
        <f>SUM(G103:I103)</f>
        <v>2.2490833333333331</v>
      </c>
      <c r="G103" s="126">
        <f>SUM(G78:J78)</f>
        <v>0</v>
      </c>
      <c r="H103" s="126">
        <f>SUM(G79:J79)</f>
        <v>1.2909663978494623</v>
      </c>
      <c r="I103" s="126">
        <f>SUM(G80:J80)</f>
        <v>0.95811693548387089</v>
      </c>
      <c r="J103" s="82"/>
      <c r="K103" s="13"/>
    </row>
    <row r="104" spans="1:11" ht="30" customHeight="1">
      <c r="A104" s="5"/>
      <c r="B104" s="1"/>
      <c r="C104" s="12"/>
      <c r="D104" s="47" t="s">
        <v>65</v>
      </c>
      <c r="E104" s="68" t="s">
        <v>66</v>
      </c>
      <c r="F104" s="121">
        <f t="shared" ref="F104:F112" si="2">SUM(G104:J104)</f>
        <v>0</v>
      </c>
      <c r="G104" s="122">
        <f>G56/720</f>
        <v>0</v>
      </c>
      <c r="H104" s="122">
        <f>H56/720</f>
        <v>0</v>
      </c>
      <c r="I104" s="122">
        <f>I56/720</f>
        <v>0</v>
      </c>
      <c r="J104" s="122">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121">
        <f>SUM(G106:J106)</f>
        <v>9.3333333333333324E-3</v>
      </c>
      <c r="G106" s="126">
        <f>SUM(G107:G108)</f>
        <v>0</v>
      </c>
      <c r="H106" s="126">
        <f>SUM(H107:H108)</f>
        <v>4.5672043010752689E-3</v>
      </c>
      <c r="I106" s="126">
        <f>SUM(I107:I108)</f>
        <v>4.6801075268817207E-3</v>
      </c>
      <c r="J106" s="124">
        <f>SUM(J107:J108)</f>
        <v>8.6021505376344094E-5</v>
      </c>
      <c r="K106" s="13"/>
    </row>
    <row r="107" spans="1:11" ht="24" customHeight="1">
      <c r="A107" s="5"/>
      <c r="B107" s="1"/>
      <c r="C107" s="12"/>
      <c r="D107" s="47" t="s">
        <v>69</v>
      </c>
      <c r="E107" s="48" t="s">
        <v>70</v>
      </c>
      <c r="F107" s="121">
        <f t="shared" si="2"/>
        <v>0</v>
      </c>
      <c r="G107" s="122">
        <f>G59/720</f>
        <v>0</v>
      </c>
      <c r="H107" s="122">
        <f t="shared" ref="H107:J108" si="3">H59/744</f>
        <v>0</v>
      </c>
      <c r="I107" s="122">
        <f t="shared" si="3"/>
        <v>0</v>
      </c>
      <c r="J107" s="122">
        <f t="shared" si="3"/>
        <v>0</v>
      </c>
      <c r="K107" s="13"/>
    </row>
    <row r="108" spans="1:11" ht="24" customHeight="1">
      <c r="A108" s="5"/>
      <c r="B108" s="1"/>
      <c r="C108" s="12"/>
      <c r="D108" s="47" t="s">
        <v>71</v>
      </c>
      <c r="E108" s="83" t="s">
        <v>72</v>
      </c>
      <c r="F108" s="121">
        <f t="shared" si="2"/>
        <v>9.3333333333333324E-3</v>
      </c>
      <c r="G108" s="122">
        <f>G60/720</f>
        <v>0</v>
      </c>
      <c r="H108" s="122">
        <f t="shared" si="3"/>
        <v>4.5672043010752689E-3</v>
      </c>
      <c r="I108" s="122">
        <f t="shared" si="3"/>
        <v>4.6801075268817207E-3</v>
      </c>
      <c r="J108" s="122">
        <f t="shared" si="3"/>
        <v>8.6021505376344094E-5</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121">
        <f t="shared" si="2"/>
        <v>0</v>
      </c>
      <c r="G110" s="122">
        <f t="shared" ref="G110:J111" si="4">G62/720</f>
        <v>0</v>
      </c>
      <c r="H110" s="122">
        <f t="shared" si="4"/>
        <v>0</v>
      </c>
      <c r="I110" s="122">
        <f t="shared" si="4"/>
        <v>0</v>
      </c>
      <c r="J110" s="122">
        <f t="shared" si="4"/>
        <v>0</v>
      </c>
      <c r="K110" s="13"/>
    </row>
    <row r="111" spans="1:11" ht="30" customHeight="1">
      <c r="A111" s="5"/>
      <c r="B111" s="1"/>
      <c r="C111" s="12"/>
      <c r="D111" s="47" t="s">
        <v>75</v>
      </c>
      <c r="E111" s="68" t="s">
        <v>76</v>
      </c>
      <c r="F111" s="121">
        <f t="shared" si="2"/>
        <v>0</v>
      </c>
      <c r="G111" s="122">
        <f t="shared" si="4"/>
        <v>0</v>
      </c>
      <c r="H111" s="122">
        <f t="shared" si="4"/>
        <v>0</v>
      </c>
      <c r="I111" s="122">
        <f t="shared" si="4"/>
        <v>0</v>
      </c>
      <c r="J111" s="122">
        <f t="shared" si="4"/>
        <v>0</v>
      </c>
      <c r="K111" s="13"/>
    </row>
    <row r="112" spans="1:11" ht="30" customHeight="1">
      <c r="A112" s="5"/>
      <c r="B112" s="1"/>
      <c r="C112" s="12"/>
      <c r="D112" s="84" t="s">
        <v>77</v>
      </c>
      <c r="E112" s="85" t="s">
        <v>78</v>
      </c>
      <c r="F112" s="128">
        <f t="shared" si="2"/>
        <v>5.2596002639987427E-16</v>
      </c>
      <c r="G112" s="129">
        <f>G66-G82-G103-G104-G106+G110-G111</f>
        <v>0</v>
      </c>
      <c r="H112" s="129">
        <f>H66+H77-H82-H103-H104-H106+H110-H111</f>
        <v>5.5337678883660146E-16</v>
      </c>
      <c r="I112" s="129">
        <f>I66+I77-I82-I103-I104-I106+I110-I111</f>
        <v>2.8622937353617317E-17</v>
      </c>
      <c r="J112" s="130">
        <f>J66+J77-J82-J104-J106+J110-J111</f>
        <v>-5.603969979034451E-17</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119">
        <f>SUM(G114:J114)</f>
        <v>10.55</v>
      </c>
      <c r="G114" s="131"/>
      <c r="H114" s="131">
        <v>10.55</v>
      </c>
      <c r="I114" s="131"/>
      <c r="J114" s="131"/>
      <c r="K114" s="13"/>
    </row>
    <row r="115" spans="1:11" ht="30" customHeight="1">
      <c r="A115" s="5"/>
      <c r="B115" s="1"/>
      <c r="C115" s="12"/>
      <c r="D115" s="84" t="s">
        <v>29</v>
      </c>
      <c r="E115" s="95" t="s">
        <v>83</v>
      </c>
      <c r="F115" s="129">
        <f>SUM(G115:J115)</f>
        <v>18.32</v>
      </c>
      <c r="G115" s="132"/>
      <c r="H115" s="131">
        <v>12.6</v>
      </c>
      <c r="I115" s="131">
        <v>5.72</v>
      </c>
      <c r="J115" s="127"/>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119">
        <f>SUM(G117:J117)</f>
        <v>2566.5800515000001</v>
      </c>
      <c r="G117" s="133">
        <f>SUM(G118,G121,G124)</f>
        <v>0</v>
      </c>
      <c r="H117" s="133">
        <f>SUM(H118,H121,H124)</f>
        <v>2566.5800515000001</v>
      </c>
      <c r="I117" s="133">
        <f>SUM(I118,I121,I124)</f>
        <v>0</v>
      </c>
      <c r="J117" s="134">
        <f>SUM(J118,J121,J124)</f>
        <v>0</v>
      </c>
      <c r="K117" s="13"/>
    </row>
    <row r="118" spans="1:11" s="59" customFormat="1" ht="24" customHeight="1">
      <c r="A118" s="53"/>
      <c r="B118" s="2"/>
      <c r="C118" s="54"/>
      <c r="D118" s="47" t="s">
        <v>12</v>
      </c>
      <c r="E118" s="78" t="s">
        <v>85</v>
      </c>
      <c r="F118" s="126">
        <f>SUM(G118:J118)</f>
        <v>0</v>
      </c>
      <c r="G118" s="126">
        <f>SUM(G119:G120)</f>
        <v>0</v>
      </c>
      <c r="H118" s="126">
        <f>SUM(H119:H120)</f>
        <v>0</v>
      </c>
      <c r="I118" s="126">
        <f>SUM(I119:I120)</f>
        <v>0</v>
      </c>
      <c r="J118" s="124">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126">
        <f>SUM(G121:J121)</f>
        <v>0</v>
      </c>
      <c r="G121" s="126">
        <f>SUM(G122:G123)</f>
        <v>0</v>
      </c>
      <c r="H121" s="126">
        <f>SUM(H122:H123)</f>
        <v>0</v>
      </c>
      <c r="I121" s="126">
        <f>SUM(I122:I123)</f>
        <v>0</v>
      </c>
      <c r="J121" s="124">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126">
        <f>SUM(G124:J124)</f>
        <v>2566.5800515000001</v>
      </c>
      <c r="G124" s="126">
        <f>SUM(G125:G127)</f>
        <v>0</v>
      </c>
      <c r="H124" s="126">
        <f>SUM(H125:H127)</f>
        <v>2566.5800515000001</v>
      </c>
      <c r="I124" s="126">
        <f>SUM(I125:I127)</f>
        <v>0</v>
      </c>
      <c r="J124" s="124">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121">
        <f>SUM(G126:J126)</f>
        <v>2566.5800515000001</v>
      </c>
      <c r="G126" s="122"/>
      <c r="H126" s="122">
        <f>H114*243277.73/1000</f>
        <v>2566.5800515000001</v>
      </c>
      <c r="I126" s="122"/>
      <c r="J126" s="125"/>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119">
        <f>SUM(G129:J129)</f>
        <v>0</v>
      </c>
      <c r="G129" s="118">
        <f>SUM(G130:G131)</f>
        <v>0</v>
      </c>
      <c r="H129" s="118">
        <f>SUM(H130:H131)</f>
        <v>0</v>
      </c>
      <c r="I129" s="118">
        <f>SUM(I130:I131)</f>
        <v>0</v>
      </c>
      <c r="J129" s="120">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119">
        <f>SUM(G133:J133)</f>
        <v>2146.5540000000001</v>
      </c>
      <c r="G133" s="118">
        <f>SUM(G134,G137,G140)</f>
        <v>0</v>
      </c>
      <c r="H133" s="118">
        <f>SUM(H134,H137,H140)</f>
        <v>2146.5540000000001</v>
      </c>
      <c r="I133" s="118">
        <f>SUM(I134,I137,I140)</f>
        <v>0</v>
      </c>
      <c r="J133" s="120">
        <f>SUM(J134,J137,J140)</f>
        <v>0</v>
      </c>
      <c r="K133" s="58"/>
    </row>
    <row r="134" spans="1:11" ht="24" customHeight="1">
      <c r="C134" s="54"/>
      <c r="D134" s="47" t="s">
        <v>12</v>
      </c>
      <c r="E134" s="78" t="s">
        <v>85</v>
      </c>
      <c r="F134" s="126">
        <f>SUM(G134:J134)</f>
        <v>0</v>
      </c>
      <c r="G134" s="126">
        <f>SUM(G135:G136)</f>
        <v>0</v>
      </c>
      <c r="H134" s="126">
        <f>SUM(H135:H136)</f>
        <v>0</v>
      </c>
      <c r="I134" s="126">
        <f>SUM(I135:I136)</f>
        <v>0</v>
      </c>
      <c r="J134" s="124">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126">
        <f>SUM(G137:J137)</f>
        <v>0</v>
      </c>
      <c r="G137" s="126">
        <f>SUM(G138:G139)</f>
        <v>0</v>
      </c>
      <c r="H137" s="126">
        <f>SUM(H138:H139)</f>
        <v>0</v>
      </c>
      <c r="I137" s="126">
        <f>SUM(I138:I139)</f>
        <v>0</v>
      </c>
      <c r="J137" s="124">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126">
        <f>SUM(G140:J140)</f>
        <v>2146.5540000000001</v>
      </c>
      <c r="G140" s="126">
        <f>SUM(G141:G143)</f>
        <v>0</v>
      </c>
      <c r="H140" s="126">
        <f>SUM(H141:H143)</f>
        <v>2146.5540000000001</v>
      </c>
      <c r="I140" s="126">
        <f>SUM(I141:I143)</f>
        <v>0</v>
      </c>
      <c r="J140" s="124">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IF('[10]46 - передача'!$E$126="", "", '[10]46 - передача'!$E$126)</f>
        <v>ОАО Кубаньэнерго за содержание сетей</v>
      </c>
      <c r="F142" s="121">
        <f>SUM(G142:J142)</f>
        <v>2146.5540000000001</v>
      </c>
      <c r="G142" s="122"/>
      <c r="H142" s="122">
        <v>2146.5540000000001</v>
      </c>
      <c r="I142" s="122"/>
      <c r="J142" s="125"/>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126">
        <f>SUM(G145:J145)</f>
        <v>0</v>
      </c>
      <c r="G145" s="126">
        <f>SUM(G146:G147)</f>
        <v>0</v>
      </c>
      <c r="H145" s="126">
        <f>SUM(H146:H147)</f>
        <v>0</v>
      </c>
      <c r="I145" s="126">
        <f>SUM(I146:I147)</f>
        <v>0</v>
      </c>
      <c r="J145" s="124">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WVO983182:WVR98318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107</v>
      </c>
      <c r="E9" s="141"/>
      <c r="F9" s="141"/>
      <c r="G9" s="141"/>
      <c r="H9" s="141"/>
      <c r="I9" s="141"/>
      <c r="J9" s="142"/>
      <c r="K9" s="13"/>
    </row>
    <row r="10" spans="1:12" ht="12" customHeight="1">
      <c r="A10" s="5"/>
      <c r="B10" s="1"/>
      <c r="C10" s="12"/>
      <c r="D10" s="14"/>
      <c r="E10" s="135"/>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3</v>
      </c>
      <c r="F12" s="16"/>
      <c r="G12" s="143"/>
      <c r="H12" s="143"/>
      <c r="I12" s="16"/>
      <c r="J12" s="16"/>
      <c r="K12" s="13"/>
    </row>
    <row r="13" spans="1:12" ht="12" customHeight="1">
      <c r="A13" s="5"/>
      <c r="B13" s="1"/>
      <c r="C13" s="12"/>
      <c r="D13" s="14"/>
      <c r="E13" s="13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118">
        <f>SUM(G18:J18)</f>
        <v>5160.1989999999996</v>
      </c>
      <c r="G18" s="119">
        <f>SUM(G19,G20,G24,G28)</f>
        <v>0</v>
      </c>
      <c r="H18" s="119">
        <f>SUM(H19,H20,H24,H28)</f>
        <v>5158.9269999999997</v>
      </c>
      <c r="I18" s="119">
        <f>SUM(I19,I20,I24,I28)</f>
        <v>1.272</v>
      </c>
      <c r="J18" s="120">
        <f>SUM(J19,J20,J24,J28)</f>
        <v>0</v>
      </c>
      <c r="K18" s="13"/>
    </row>
    <row r="19" spans="1:11" ht="24" customHeight="1">
      <c r="A19" s="5"/>
      <c r="B19" s="1"/>
      <c r="C19" s="12"/>
      <c r="D19" s="47" t="s">
        <v>12</v>
      </c>
      <c r="E19" s="48" t="s">
        <v>13</v>
      </c>
      <c r="F19" s="121">
        <f>SUM(G19:J19)</f>
        <v>0</v>
      </c>
      <c r="G19" s="122"/>
      <c r="H19" s="122"/>
      <c r="I19" s="122"/>
      <c r="J19" s="123"/>
      <c r="K19" s="13"/>
    </row>
    <row r="20" spans="1:11" ht="24" customHeight="1">
      <c r="A20" s="5"/>
      <c r="B20" s="1"/>
      <c r="C20" s="12"/>
      <c r="D20" s="47" t="s">
        <v>14</v>
      </c>
      <c r="E20" s="48" t="s">
        <v>15</v>
      </c>
      <c r="F20" s="121">
        <f>SUM(G20:J20)</f>
        <v>5158.9269999999997</v>
      </c>
      <c r="G20" s="121">
        <f>SUM(G21:G23)</f>
        <v>0</v>
      </c>
      <c r="H20" s="121">
        <f>SUM(H21:H23)</f>
        <v>5158.9269999999997</v>
      </c>
      <c r="I20" s="121">
        <f>SUM(I21:I23)</f>
        <v>0</v>
      </c>
      <c r="J20" s="124">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121">
        <f>SUM(G22:J22)</f>
        <v>5158.9269999999997</v>
      </c>
      <c r="G22" s="122"/>
      <c r="H22" s="122">
        <v>5158.9269999999997</v>
      </c>
      <c r="I22" s="122"/>
      <c r="J22" s="125"/>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121">
        <f>SUM(G24:J24)</f>
        <v>1.272</v>
      </c>
      <c r="G24" s="121">
        <f>SUM(G25:G27)</f>
        <v>0</v>
      </c>
      <c r="H24" s="121">
        <f>SUM(H25:H27)</f>
        <v>0</v>
      </c>
      <c r="I24" s="121">
        <f>SUM(I25:I27)</f>
        <v>1.272</v>
      </c>
      <c r="J24" s="124">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121">
        <f>SUM(G26:J26)</f>
        <v>1.272</v>
      </c>
      <c r="G26" s="122"/>
      <c r="H26" s="122"/>
      <c r="I26" s="122">
        <v>1.272</v>
      </c>
      <c r="J26" s="125"/>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121">
        <f>SUM(G28:J28)</f>
        <v>0</v>
      </c>
      <c r="G28" s="122"/>
      <c r="H28" s="122"/>
      <c r="I28" s="122"/>
      <c r="J28" s="123"/>
      <c r="K28" s="13"/>
    </row>
    <row r="29" spans="1:11" ht="30" customHeight="1">
      <c r="A29" s="5"/>
      <c r="B29" s="1"/>
      <c r="C29" s="12"/>
      <c r="D29" s="47" t="s">
        <v>29</v>
      </c>
      <c r="E29" s="68" t="s">
        <v>30</v>
      </c>
      <c r="F29" s="121">
        <f>SUM(H29:J29)</f>
        <v>1716.078</v>
      </c>
      <c r="G29" s="69"/>
      <c r="H29" s="126">
        <f>H30</f>
        <v>0</v>
      </c>
      <c r="I29" s="126">
        <f>I30+I31</f>
        <v>975.28300000000002</v>
      </c>
      <c r="J29" s="124">
        <f>J30+J31+J32</f>
        <v>740.79499999999996</v>
      </c>
      <c r="K29" s="13"/>
    </row>
    <row r="30" spans="1:11" ht="24" customHeight="1">
      <c r="A30" s="5"/>
      <c r="B30" s="1"/>
      <c r="C30" s="12"/>
      <c r="D30" s="47" t="s">
        <v>31</v>
      </c>
      <c r="E30" s="48" t="s">
        <v>5</v>
      </c>
      <c r="F30" s="121">
        <f>SUM(H30:J30)</f>
        <v>0</v>
      </c>
      <c r="G30" s="69"/>
      <c r="H30" s="122"/>
      <c r="I30" s="122"/>
      <c r="J30" s="123"/>
      <c r="K30" s="13"/>
    </row>
    <row r="31" spans="1:11" ht="24" customHeight="1">
      <c r="A31" s="5"/>
      <c r="B31" s="1"/>
      <c r="C31" s="12"/>
      <c r="D31" s="47" t="s">
        <v>32</v>
      </c>
      <c r="E31" s="48" t="s">
        <v>6</v>
      </c>
      <c r="F31" s="121">
        <f>SUM(I31:J31)</f>
        <v>975.28300000000002</v>
      </c>
      <c r="G31" s="69"/>
      <c r="H31" s="69"/>
      <c r="I31" s="122">
        <f>H22-H34-H60</f>
        <v>975.28300000000002</v>
      </c>
      <c r="J31" s="123"/>
      <c r="K31" s="13"/>
    </row>
    <row r="32" spans="1:11" ht="24" customHeight="1">
      <c r="A32" s="5"/>
      <c r="B32" s="1"/>
      <c r="C32" s="12"/>
      <c r="D32" s="47" t="s">
        <v>33</v>
      </c>
      <c r="E32" s="48" t="s">
        <v>7</v>
      </c>
      <c r="F32" s="121">
        <f>SUM(J32)</f>
        <v>740.79499999999996</v>
      </c>
      <c r="G32" s="71"/>
      <c r="H32" s="71"/>
      <c r="I32" s="71"/>
      <c r="J32" s="127">
        <f>I26+I31-I34-I60</f>
        <v>740.79499999999996</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121">
        <f>SUM(G34:J34)</f>
        <v>5158.2969999999996</v>
      </c>
      <c r="G34" s="126">
        <f>SUM(G35,G42,G46,G49,G52)</f>
        <v>0</v>
      </c>
      <c r="H34" s="126">
        <f>SUM(H35,H42,H46,H49,H52)</f>
        <v>4182.5519999999997</v>
      </c>
      <c r="I34" s="126">
        <f>SUM(I35,I42,I46,I49,I52)</f>
        <v>235.63200000000001</v>
      </c>
      <c r="J34" s="124">
        <f>SUM(J35,J42,J46,J49,J52)</f>
        <v>740.11300000000006</v>
      </c>
      <c r="K34" s="13"/>
    </row>
    <row r="35" spans="1:11" ht="24" customHeight="1">
      <c r="A35" s="5"/>
      <c r="B35" s="1"/>
      <c r="C35" s="12"/>
      <c r="D35" s="47" t="s">
        <v>36</v>
      </c>
      <c r="E35" s="48" t="s">
        <v>37</v>
      </c>
      <c r="F35" s="121">
        <f>SUM(G35:J35)</f>
        <v>1766.951</v>
      </c>
      <c r="G35" s="121">
        <f>SUM(G36:G41)</f>
        <v>0</v>
      </c>
      <c r="H35" s="121">
        <f>SUM(H36:H41)</f>
        <v>791.20600000000002</v>
      </c>
      <c r="I35" s="121">
        <f>SUM(I36:I41)</f>
        <v>235.63200000000001</v>
      </c>
      <c r="J35" s="124">
        <f>SUM(J36:J41)</f>
        <v>740.11300000000006</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121">
        <f>SUM(G37:J37)</f>
        <v>802.13300000000004</v>
      </c>
      <c r="G37" s="122"/>
      <c r="H37" s="122">
        <v>0</v>
      </c>
      <c r="I37" s="122">
        <v>173.72900000000001</v>
      </c>
      <c r="J37" s="125">
        <v>628.404</v>
      </c>
      <c r="K37" s="58"/>
    </row>
    <row r="38" spans="1:11" s="59" customFormat="1" ht="15" customHeight="1">
      <c r="A38" s="53"/>
      <c r="B38" s="2"/>
      <c r="C38" s="60" t="s">
        <v>17</v>
      </c>
      <c r="D38" s="61" t="s">
        <v>41</v>
      </c>
      <c r="E38" s="62" t="s">
        <v>42</v>
      </c>
      <c r="F38" s="121">
        <f>SUM(G38:J38)</f>
        <v>198.35</v>
      </c>
      <c r="G38" s="122"/>
      <c r="H38" s="122">
        <v>24.738</v>
      </c>
      <c r="I38" s="122">
        <v>61.902999999999999</v>
      </c>
      <c r="J38" s="125">
        <v>111.709</v>
      </c>
      <c r="K38" s="58"/>
    </row>
    <row r="39" spans="1:11" s="59" customFormat="1" ht="15" customHeight="1">
      <c r="A39" s="53"/>
      <c r="B39" s="2"/>
      <c r="C39" s="60" t="s">
        <v>17</v>
      </c>
      <c r="D39" s="61" t="s">
        <v>43</v>
      </c>
      <c r="E39" s="62" t="s">
        <v>44</v>
      </c>
      <c r="F39" s="121">
        <f>SUM(G39:J39)</f>
        <v>322.65100000000001</v>
      </c>
      <c r="G39" s="122"/>
      <c r="H39" s="122">
        <v>322.65100000000001</v>
      </c>
      <c r="I39" s="122"/>
      <c r="J39" s="125"/>
      <c r="K39" s="58"/>
    </row>
    <row r="40" spans="1:11" s="59" customFormat="1" ht="15" customHeight="1">
      <c r="A40" s="53"/>
      <c r="B40" s="2"/>
      <c r="C40" s="60" t="s">
        <v>17</v>
      </c>
      <c r="D40" s="61" t="s">
        <v>45</v>
      </c>
      <c r="E40" s="62" t="s">
        <v>46</v>
      </c>
      <c r="F40" s="121">
        <f>SUM(G40:J40)</f>
        <v>443.81700000000001</v>
      </c>
      <c r="G40" s="122"/>
      <c r="H40" s="122">
        <v>443.81700000000001</v>
      </c>
      <c r="I40" s="122"/>
      <c r="J40" s="125"/>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121">
        <f>SUM(G42:J42)</f>
        <v>3391.346</v>
      </c>
      <c r="G42" s="121">
        <f>SUM(G43:G45)</f>
        <v>0</v>
      </c>
      <c r="H42" s="121">
        <f>SUM(H43:H45)</f>
        <v>3391.346</v>
      </c>
      <c r="I42" s="121">
        <f>SUM(I43:I45)</f>
        <v>0</v>
      </c>
      <c r="J42" s="124">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121">
        <f>SUM(G44:J44)</f>
        <v>3391.346</v>
      </c>
      <c r="G44" s="122"/>
      <c r="H44" s="122">
        <v>3391.346</v>
      </c>
      <c r="I44" s="122"/>
      <c r="J44" s="125"/>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121">
        <f>SUM(G46:J46)</f>
        <v>0</v>
      </c>
      <c r="G46" s="121">
        <f>SUM(G47:G48)</f>
        <v>0</v>
      </c>
      <c r="H46" s="121">
        <f>SUM(H47:H48)</f>
        <v>0</v>
      </c>
      <c r="I46" s="121">
        <f>SUM(I47:I48)</f>
        <v>0</v>
      </c>
      <c r="J46" s="124">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126">
        <f>SUM(G49:J49)</f>
        <v>0</v>
      </c>
      <c r="G49" s="126">
        <f>SUM(G50:G51)</f>
        <v>0</v>
      </c>
      <c r="H49" s="126">
        <f>SUM(H50:H51)</f>
        <v>0</v>
      </c>
      <c r="I49" s="126">
        <f>SUM(I50:I51)</f>
        <v>0</v>
      </c>
      <c r="J49" s="124">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121">
        <f>SUM(G52:J52)</f>
        <v>0</v>
      </c>
      <c r="G52" s="121">
        <f>SUM(G53:G54)</f>
        <v>0</v>
      </c>
      <c r="H52" s="121">
        <f>SUM(H53:H54)</f>
        <v>0</v>
      </c>
      <c r="I52" s="121">
        <f>SUM(I53:I54)</f>
        <v>0</v>
      </c>
      <c r="J52" s="124">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121">
        <f>SUM(G55:I55)</f>
        <v>1716.078</v>
      </c>
      <c r="G55" s="126">
        <f>SUM(G30:J30)</f>
        <v>0</v>
      </c>
      <c r="H55" s="126">
        <f>SUM(G31:J31)</f>
        <v>975.28300000000002</v>
      </c>
      <c r="I55" s="126">
        <f>SUM(G32:J32)</f>
        <v>740.79499999999996</v>
      </c>
      <c r="J55" s="82"/>
      <c r="K55" s="13"/>
    </row>
    <row r="56" spans="1:11" ht="30" customHeight="1">
      <c r="A56" s="5"/>
      <c r="B56" s="1"/>
      <c r="C56" s="12"/>
      <c r="D56" s="47" t="s">
        <v>65</v>
      </c>
      <c r="E56" s="68" t="s">
        <v>66</v>
      </c>
      <c r="F56" s="121">
        <f>SUM(G56:J56)</f>
        <v>0</v>
      </c>
      <c r="G56" s="122"/>
      <c r="H56" s="122"/>
      <c r="I56" s="122"/>
      <c r="J56" s="123"/>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121">
        <f t="shared" ref="F58:F64" si="0">SUM(G58:J58)</f>
        <v>1.9020000000000001</v>
      </c>
      <c r="G58" s="126">
        <f>SUM(G59:G60)</f>
        <v>0</v>
      </c>
      <c r="H58" s="126">
        <f>SUM(H59:H60)</f>
        <v>1.0920000000000001</v>
      </c>
      <c r="I58" s="126">
        <f>SUM(I59:I60)</f>
        <v>0.128</v>
      </c>
      <c r="J58" s="124">
        <f>SUM(J59:J60)</f>
        <v>0.68200000000000005</v>
      </c>
      <c r="K58" s="13"/>
    </row>
    <row r="59" spans="1:11" ht="24" customHeight="1">
      <c r="A59" s="5"/>
      <c r="B59" s="1"/>
      <c r="C59" s="12"/>
      <c r="D59" s="47" t="s">
        <v>69</v>
      </c>
      <c r="E59" s="48" t="s">
        <v>70</v>
      </c>
      <c r="F59" s="121">
        <f t="shared" si="0"/>
        <v>0</v>
      </c>
      <c r="G59" s="122"/>
      <c r="H59" s="122"/>
      <c r="I59" s="122"/>
      <c r="J59" s="123"/>
      <c r="K59" s="13"/>
    </row>
    <row r="60" spans="1:11" ht="24" customHeight="1">
      <c r="A60" s="5"/>
      <c r="B60" s="1"/>
      <c r="C60" s="12"/>
      <c r="D60" s="47" t="s">
        <v>71</v>
      </c>
      <c r="E60" s="83" t="s">
        <v>72</v>
      </c>
      <c r="F60" s="121">
        <f t="shared" si="0"/>
        <v>1.9020000000000001</v>
      </c>
      <c r="G60" s="122"/>
      <c r="H60" s="122">
        <v>1.0920000000000001</v>
      </c>
      <c r="I60" s="122">
        <v>0.128</v>
      </c>
      <c r="J60" s="123">
        <v>0.68200000000000005</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121">
        <f t="shared" si="0"/>
        <v>0</v>
      </c>
      <c r="G62" s="122"/>
      <c r="H62" s="122"/>
      <c r="I62" s="122"/>
      <c r="J62" s="123"/>
      <c r="K62" s="13"/>
    </row>
    <row r="63" spans="1:11" ht="30" customHeight="1">
      <c r="A63" s="5"/>
      <c r="B63" s="1"/>
      <c r="C63" s="12"/>
      <c r="D63" s="47" t="s">
        <v>75</v>
      </c>
      <c r="E63" s="68" t="s">
        <v>76</v>
      </c>
      <c r="F63" s="121">
        <f t="shared" si="0"/>
        <v>0</v>
      </c>
      <c r="G63" s="122"/>
      <c r="H63" s="122"/>
      <c r="I63" s="122"/>
      <c r="J63" s="123"/>
      <c r="K63" s="13"/>
    </row>
    <row r="64" spans="1:11" ht="30" customHeight="1">
      <c r="A64" s="5"/>
      <c r="B64" s="1"/>
      <c r="C64" s="12"/>
      <c r="D64" s="84" t="s">
        <v>77</v>
      </c>
      <c r="E64" s="85" t="s">
        <v>78</v>
      </c>
      <c r="F64" s="128">
        <f t="shared" si="0"/>
        <v>-7.0166095156309893E-14</v>
      </c>
      <c r="G64" s="129">
        <f>G18-G34-G55-G56-G58+G62-G63</f>
        <v>0</v>
      </c>
      <c r="H64" s="129">
        <f>H18+H29-H34-H55-H56-H58+H62-H63</f>
        <v>-1.5543122344752192E-14</v>
      </c>
      <c r="I64" s="129">
        <f>I18+I29-I34-I55-I56-I58+I62-I63</f>
        <v>4.2743586448068527E-14</v>
      </c>
      <c r="J64" s="130">
        <f>J18+J29-J34-J56-J58+J62-J63</f>
        <v>-9.7366559259626229E-14</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118">
        <f>SUM(G66:J66)</f>
        <v>7.1669430555555556</v>
      </c>
      <c r="G66" s="119">
        <f>SUM(G67,G68,G72,G76)</f>
        <v>0</v>
      </c>
      <c r="H66" s="119">
        <f>SUM(H67,H68,H72,H76)</f>
        <v>7.1651763888888889</v>
      </c>
      <c r="I66" s="119">
        <f>SUM(I67,I68,I72,I76)</f>
        <v>1.7666666666666666E-3</v>
      </c>
      <c r="J66" s="120">
        <f>SUM(J67,J68,J72,J76)</f>
        <v>0</v>
      </c>
      <c r="K66" s="13"/>
    </row>
    <row r="67" spans="1:11" ht="24" customHeight="1">
      <c r="A67" s="5"/>
      <c r="B67" s="1"/>
      <c r="C67" s="12"/>
      <c r="D67" s="47" t="s">
        <v>12</v>
      </c>
      <c r="E67" s="48" t="s">
        <v>80</v>
      </c>
      <c r="F67" s="121">
        <f>SUM(G67:J67)</f>
        <v>0</v>
      </c>
      <c r="G67" s="122">
        <f>G19/672</f>
        <v>0</v>
      </c>
      <c r="H67" s="122">
        <f>H19/744</f>
        <v>0</v>
      </c>
      <c r="I67" s="122">
        <f>I19/672</f>
        <v>0</v>
      </c>
      <c r="J67" s="122">
        <f>J19/672</f>
        <v>0</v>
      </c>
      <c r="K67" s="13"/>
    </row>
    <row r="68" spans="1:11" ht="24" customHeight="1">
      <c r="A68" s="5"/>
      <c r="B68" s="1"/>
      <c r="C68" s="12"/>
      <c r="D68" s="47" t="s">
        <v>14</v>
      </c>
      <c r="E68" s="48" t="s">
        <v>15</v>
      </c>
      <c r="F68" s="121">
        <f>SUM(G68:J68)</f>
        <v>7.1651763888888889</v>
      </c>
      <c r="G68" s="121">
        <f>SUM(G69:G71)</f>
        <v>0</v>
      </c>
      <c r="H68" s="121">
        <f>SUM(H69:H71)</f>
        <v>7.1651763888888889</v>
      </c>
      <c r="I68" s="121">
        <f>SUM(I69:I71)</f>
        <v>0</v>
      </c>
      <c r="J68" s="124">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IF('[11]46 - передача'!$E$22="", "", '[11]46 - передача'!$E$22)</f>
        <v>ОАО "Кубаньэнерго"</v>
      </c>
      <c r="F70" s="121">
        <f>SUM(G70:J70)</f>
        <v>7.1651763888888889</v>
      </c>
      <c r="G70" s="122">
        <f>G22/720</f>
        <v>0</v>
      </c>
      <c r="H70" s="122">
        <f>H22/720</f>
        <v>7.1651763888888889</v>
      </c>
      <c r="I70" s="122">
        <f>I22/744</f>
        <v>0</v>
      </c>
      <c r="J70" s="122">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121">
        <f>SUM(G72:J72)</f>
        <v>1.7666666666666666E-3</v>
      </c>
      <c r="G72" s="121">
        <f>SUM(G73:G75)</f>
        <v>0</v>
      </c>
      <c r="H72" s="121">
        <f>SUM(H73:H75)</f>
        <v>0</v>
      </c>
      <c r="I72" s="121">
        <f>SUM(I73:I75)</f>
        <v>1.7666666666666666E-3</v>
      </c>
      <c r="J72" s="124">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IF('[11]46 - передача'!$E$26="", "", '[11]46 - передача'!$E$26)</f>
        <v>Филиал КВЭП ЗАО "РАМО-М"</v>
      </c>
      <c r="F74" s="121">
        <f>SUM(G74:J74)</f>
        <v>1.7666666666666666E-3</v>
      </c>
      <c r="G74" s="122">
        <f>G26/720</f>
        <v>0</v>
      </c>
      <c r="H74" s="122">
        <f>H26/744</f>
        <v>0</v>
      </c>
      <c r="I74" s="122">
        <f>I26/720</f>
        <v>1.7666666666666666E-3</v>
      </c>
      <c r="J74" s="122">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121">
        <f>SUM(G76:J76)</f>
        <v>0</v>
      </c>
      <c r="G76" s="122">
        <f>G28/720</f>
        <v>0</v>
      </c>
      <c r="H76" s="122">
        <f>H28/720</f>
        <v>0</v>
      </c>
      <c r="I76" s="122">
        <f>I28/720</f>
        <v>0</v>
      </c>
      <c r="J76" s="122">
        <f>J28/720</f>
        <v>0</v>
      </c>
      <c r="K76" s="13"/>
    </row>
    <row r="77" spans="1:11" ht="30" customHeight="1">
      <c r="A77" s="5"/>
      <c r="B77" s="1"/>
      <c r="C77" s="12"/>
      <c r="D77" s="47" t="s">
        <v>29</v>
      </c>
      <c r="E77" s="68" t="s">
        <v>30</v>
      </c>
      <c r="F77" s="121">
        <f>SUM(H77:J77)</f>
        <v>2.3834416666666667</v>
      </c>
      <c r="G77" s="92"/>
      <c r="H77" s="126">
        <f>H78</f>
        <v>0</v>
      </c>
      <c r="I77" s="126">
        <f>I78+I79</f>
        <v>1.3545597222222223</v>
      </c>
      <c r="J77" s="124">
        <f>J78+J79+J80</f>
        <v>1.0288819444444444</v>
      </c>
      <c r="K77" s="13"/>
    </row>
    <row r="78" spans="1:11" ht="24" customHeight="1">
      <c r="A78" s="5"/>
      <c r="B78" s="1"/>
      <c r="C78" s="12"/>
      <c r="D78" s="47" t="s">
        <v>31</v>
      </c>
      <c r="E78" s="48" t="s">
        <v>5</v>
      </c>
      <c r="F78" s="121">
        <f>SUM(H78:J78)</f>
        <v>0</v>
      </c>
      <c r="G78" s="92"/>
      <c r="H78" s="122">
        <f>H30/720</f>
        <v>0</v>
      </c>
      <c r="I78" s="122">
        <f>I30/720</f>
        <v>0</v>
      </c>
      <c r="J78" s="122">
        <f>J30/720</f>
        <v>0</v>
      </c>
      <c r="K78" s="13"/>
    </row>
    <row r="79" spans="1:11" ht="24" customHeight="1">
      <c r="A79" s="5"/>
      <c r="B79" s="1"/>
      <c r="C79" s="12"/>
      <c r="D79" s="47" t="s">
        <v>32</v>
      </c>
      <c r="E79" s="48" t="s">
        <v>6</v>
      </c>
      <c r="F79" s="121">
        <f>SUM(I79:J79)</f>
        <v>1.3545597222222223</v>
      </c>
      <c r="G79" s="92"/>
      <c r="H79" s="92"/>
      <c r="I79" s="122">
        <f>I31/720</f>
        <v>1.3545597222222223</v>
      </c>
      <c r="J79" s="122">
        <f>J31/744</f>
        <v>0</v>
      </c>
      <c r="K79" s="13"/>
    </row>
    <row r="80" spans="1:11" ht="24" customHeight="1">
      <c r="A80" s="5"/>
      <c r="B80" s="1"/>
      <c r="C80" s="12"/>
      <c r="D80" s="47" t="s">
        <v>33</v>
      </c>
      <c r="E80" s="48" t="s">
        <v>7</v>
      </c>
      <c r="F80" s="121">
        <f>SUM(J80)</f>
        <v>1.0288819444444444</v>
      </c>
      <c r="G80" s="92"/>
      <c r="H80" s="92"/>
      <c r="I80" s="92"/>
      <c r="J80" s="122">
        <f>J32/720</f>
        <v>1.0288819444444444</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121">
        <f>SUM(G82:J82)</f>
        <v>7.1643013888888891</v>
      </c>
      <c r="G82" s="126">
        <f>SUM(G83,G90,G94,G97,G100)</f>
        <v>0</v>
      </c>
      <c r="H82" s="126">
        <f>SUM(H83,H90,H94,H97,H100)</f>
        <v>5.8090999999999999</v>
      </c>
      <c r="I82" s="126">
        <f>SUM(I83,I90,I94,I97,I100)</f>
        <v>0.32726666666666671</v>
      </c>
      <c r="J82" s="124">
        <f>SUM(J83,J90,J94,J97,J100)</f>
        <v>1.0279347222222222</v>
      </c>
      <c r="K82" s="13"/>
    </row>
    <row r="83" spans="1:11" ht="24" customHeight="1">
      <c r="A83" s="5"/>
      <c r="B83" s="1"/>
      <c r="C83" s="12"/>
      <c r="D83" s="47" t="s">
        <v>36</v>
      </c>
      <c r="E83" s="48" t="s">
        <v>37</v>
      </c>
      <c r="F83" s="121">
        <f>SUM(G83:J83)</f>
        <v>2.4540986111111112</v>
      </c>
      <c r="G83" s="121">
        <f>SUM(G84:G89)</f>
        <v>0</v>
      </c>
      <c r="H83" s="121">
        <f>SUM(H84:H89)</f>
        <v>1.0988972222222222</v>
      </c>
      <c r="I83" s="121">
        <f>SUM(I84:I89)</f>
        <v>0.32726666666666671</v>
      </c>
      <c r="J83" s="124">
        <f>SUM(J84:J89)</f>
        <v>1.0279347222222222</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IF('[11]46 - передача'!$E$37="", "", '[11]46 - передача'!$E$37)</f>
        <v>ОАО "Кубаньэнергосбыт"</v>
      </c>
      <c r="F85" s="121">
        <f>SUM(G85:J85)</f>
        <v>1.1140736111111111</v>
      </c>
      <c r="G85" s="122">
        <f>G37/744</f>
        <v>0</v>
      </c>
      <c r="H85" s="122">
        <f t="shared" ref="H85:J88" si="1">H37/720</f>
        <v>0</v>
      </c>
      <c r="I85" s="122">
        <f t="shared" si="1"/>
        <v>0.24129027777777778</v>
      </c>
      <c r="J85" s="122">
        <f t="shared" si="1"/>
        <v>0.87278333333333336</v>
      </c>
      <c r="K85" s="58"/>
    </row>
    <row r="86" spans="1:11" s="59" customFormat="1" ht="15" customHeight="1">
      <c r="A86" s="53"/>
      <c r="B86" s="2"/>
      <c r="C86" s="89" t="s">
        <v>17</v>
      </c>
      <c r="D86" s="61" t="s">
        <v>41</v>
      </c>
      <c r="E86" s="90" t="str">
        <f>IF('[11]46 - передача'!$E$38="", "", '[11]46 - передача'!$E$38)</f>
        <v>ОАО "НЭСК"</v>
      </c>
      <c r="F86" s="121">
        <f>SUM(G86:J86)</f>
        <v>0.2754861111111111</v>
      </c>
      <c r="G86" s="122">
        <f>G38/744</f>
        <v>0</v>
      </c>
      <c r="H86" s="122">
        <f t="shared" si="1"/>
        <v>3.4358333333333331E-2</v>
      </c>
      <c r="I86" s="122">
        <f t="shared" si="1"/>
        <v>8.5976388888888894E-2</v>
      </c>
      <c r="J86" s="122">
        <f t="shared" si="1"/>
        <v>0.15515138888888888</v>
      </c>
      <c r="K86" s="58"/>
    </row>
    <row r="87" spans="1:11" s="59" customFormat="1" ht="15" customHeight="1">
      <c r="A87" s="53"/>
      <c r="B87" s="2"/>
      <c r="C87" s="89" t="s">
        <v>17</v>
      </c>
      <c r="D87" s="61" t="s">
        <v>43</v>
      </c>
      <c r="E87" s="90" t="str">
        <f>IF('[11]46 - передача'!$E$39="", "", '[11]46 - передача'!$E$39)</f>
        <v>ОАО "Мосэнергосбыт"</v>
      </c>
      <c r="F87" s="121">
        <f>SUM(G87:J87)</f>
        <v>0.44812638888888889</v>
      </c>
      <c r="G87" s="122">
        <f>G39/744</f>
        <v>0</v>
      </c>
      <c r="H87" s="122">
        <f t="shared" si="1"/>
        <v>0.44812638888888889</v>
      </c>
      <c r="I87" s="122">
        <f t="shared" si="1"/>
        <v>0</v>
      </c>
      <c r="J87" s="122">
        <f t="shared" si="1"/>
        <v>0</v>
      </c>
      <c r="K87" s="58"/>
    </row>
    <row r="88" spans="1:11" s="59" customFormat="1" ht="15" customHeight="1">
      <c r="A88" s="53"/>
      <c r="B88" s="2"/>
      <c r="C88" s="89" t="s">
        <v>17</v>
      </c>
      <c r="D88" s="61" t="s">
        <v>45</v>
      </c>
      <c r="E88" s="90" t="str">
        <f>IF('[11]46 - передача'!$E$40="", "", '[11]46 - передача'!$E$40)</f>
        <v>ЗАО "МАРЭМ+"</v>
      </c>
      <c r="F88" s="121">
        <f>SUM(G88:J88)</f>
        <v>0.61641250000000003</v>
      </c>
      <c r="G88" s="122">
        <f>G40/744</f>
        <v>0</v>
      </c>
      <c r="H88" s="122">
        <f t="shared" si="1"/>
        <v>0.61641250000000003</v>
      </c>
      <c r="I88" s="122">
        <f t="shared" si="1"/>
        <v>0</v>
      </c>
      <c r="J88" s="122">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121">
        <f>SUM(G90:J90)</f>
        <v>4.710202777777778</v>
      </c>
      <c r="G90" s="121">
        <f>SUM(G91:G93)</f>
        <v>0</v>
      </c>
      <c r="H90" s="121">
        <f>SUM(H91:H93)</f>
        <v>4.710202777777778</v>
      </c>
      <c r="I90" s="121">
        <f>SUM(I91:I93)</f>
        <v>0</v>
      </c>
      <c r="J90" s="124">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IF('[11]46 - передача'!$E$44="", "", '[11]46 - передача'!$E$44)</f>
        <v>ОАО "НЭСК-электросети"</v>
      </c>
      <c r="F92" s="121">
        <f>SUM(G92:J92)</f>
        <v>4.710202777777778</v>
      </c>
      <c r="G92" s="122">
        <f>G44/744</f>
        <v>0</v>
      </c>
      <c r="H92" s="122">
        <f>H44/720</f>
        <v>4.710202777777778</v>
      </c>
      <c r="I92" s="122">
        <f>I44/744</f>
        <v>0</v>
      </c>
      <c r="J92" s="122">
        <f>J44/744</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121">
        <f>SUM(G94:J94)</f>
        <v>0</v>
      </c>
      <c r="G94" s="121">
        <f>SUM(G95:G96)</f>
        <v>0</v>
      </c>
      <c r="H94" s="121">
        <f>SUM(H95:H96)</f>
        <v>0</v>
      </c>
      <c r="I94" s="121">
        <f>SUM(I95:I96)</f>
        <v>0</v>
      </c>
      <c r="J94" s="124">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126">
        <f>SUM(G97:J97)</f>
        <v>0</v>
      </c>
      <c r="G97" s="126">
        <f>SUM(G98:G99)</f>
        <v>0</v>
      </c>
      <c r="H97" s="126">
        <f>SUM(H98:H99)</f>
        <v>0</v>
      </c>
      <c r="I97" s="126">
        <f>SUM(I98:I99)</f>
        <v>0</v>
      </c>
      <c r="J97" s="124">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121">
        <f>SUM(G100:J100)</f>
        <v>0</v>
      </c>
      <c r="G100" s="121">
        <f>SUM(G101:G102)</f>
        <v>0</v>
      </c>
      <c r="H100" s="121">
        <f>SUM(H101:H102)</f>
        <v>0</v>
      </c>
      <c r="I100" s="121">
        <f>SUM(I101:I102)</f>
        <v>0</v>
      </c>
      <c r="J100" s="124">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121">
        <f>SUM(G103:I103)</f>
        <v>2.3834416666666667</v>
      </c>
      <c r="G103" s="126">
        <f>SUM(G78:J78)</f>
        <v>0</v>
      </c>
      <c r="H103" s="126">
        <f>SUM(G79:J79)</f>
        <v>1.3545597222222223</v>
      </c>
      <c r="I103" s="126">
        <f>SUM(G80:J80)</f>
        <v>1.0288819444444444</v>
      </c>
      <c r="J103" s="82"/>
      <c r="K103" s="13"/>
    </row>
    <row r="104" spans="1:11" ht="30" customHeight="1">
      <c r="A104" s="5"/>
      <c r="B104" s="1"/>
      <c r="C104" s="12"/>
      <c r="D104" s="47" t="s">
        <v>65</v>
      </c>
      <c r="E104" s="68" t="s">
        <v>66</v>
      </c>
      <c r="F104" s="121">
        <f t="shared" ref="F104:F112" si="2">SUM(G104:J104)</f>
        <v>0</v>
      </c>
      <c r="G104" s="122">
        <f>G56/720</f>
        <v>0</v>
      </c>
      <c r="H104" s="122">
        <f>H56/720</f>
        <v>0</v>
      </c>
      <c r="I104" s="122">
        <f>I56/720</f>
        <v>0</v>
      </c>
      <c r="J104" s="122">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121">
        <f>SUM(G106:J106)</f>
        <v>2.6416666666666672E-3</v>
      </c>
      <c r="G106" s="126">
        <f>SUM(G107:G108)</f>
        <v>0</v>
      </c>
      <c r="H106" s="126">
        <f>SUM(H107:H108)</f>
        <v>1.5166666666666668E-3</v>
      </c>
      <c r="I106" s="126">
        <f>SUM(I107:I108)</f>
        <v>1.7777777777777779E-4</v>
      </c>
      <c r="J106" s="124">
        <f>SUM(J107:J108)</f>
        <v>9.4722222222222235E-4</v>
      </c>
      <c r="K106" s="13"/>
    </row>
    <row r="107" spans="1:11" ht="24" customHeight="1">
      <c r="A107" s="5"/>
      <c r="B107" s="1"/>
      <c r="C107" s="12"/>
      <c r="D107" s="47" t="s">
        <v>69</v>
      </c>
      <c r="E107" s="48" t="s">
        <v>70</v>
      </c>
      <c r="F107" s="121">
        <f t="shared" si="2"/>
        <v>0</v>
      </c>
      <c r="G107" s="122">
        <f>G59/720</f>
        <v>0</v>
      </c>
      <c r="H107" s="122">
        <f t="shared" ref="H107:J107" si="3">H59/744</f>
        <v>0</v>
      </c>
      <c r="I107" s="122">
        <f t="shared" si="3"/>
        <v>0</v>
      </c>
      <c r="J107" s="122">
        <f t="shared" si="3"/>
        <v>0</v>
      </c>
      <c r="K107" s="13"/>
    </row>
    <row r="108" spans="1:11" ht="24" customHeight="1">
      <c r="A108" s="5"/>
      <c r="B108" s="1"/>
      <c r="C108" s="12"/>
      <c r="D108" s="47" t="s">
        <v>71</v>
      </c>
      <c r="E108" s="83" t="s">
        <v>72</v>
      </c>
      <c r="F108" s="121">
        <f t="shared" si="2"/>
        <v>2.6416666666666672E-3</v>
      </c>
      <c r="G108" s="122">
        <f>G60/720</f>
        <v>0</v>
      </c>
      <c r="H108" s="122">
        <f>H60/720</f>
        <v>1.5166666666666668E-3</v>
      </c>
      <c r="I108" s="122">
        <f>I60/720</f>
        <v>1.7777777777777779E-4</v>
      </c>
      <c r="J108" s="122">
        <f>J60/720</f>
        <v>9.4722222222222235E-4</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121">
        <f t="shared" si="2"/>
        <v>0</v>
      </c>
      <c r="G110" s="122">
        <f t="shared" ref="G110:J111" si="4">G62/720</f>
        <v>0</v>
      </c>
      <c r="H110" s="122">
        <f t="shared" si="4"/>
        <v>0</v>
      </c>
      <c r="I110" s="122">
        <f t="shared" si="4"/>
        <v>0</v>
      </c>
      <c r="J110" s="122">
        <f t="shared" si="4"/>
        <v>0</v>
      </c>
      <c r="K110" s="13"/>
    </row>
    <row r="111" spans="1:11" ht="30" customHeight="1">
      <c r="A111" s="5"/>
      <c r="B111" s="1"/>
      <c r="C111" s="12"/>
      <c r="D111" s="47" t="s">
        <v>75</v>
      </c>
      <c r="E111" s="68" t="s">
        <v>76</v>
      </c>
      <c r="F111" s="121">
        <f t="shared" si="2"/>
        <v>0</v>
      </c>
      <c r="G111" s="122">
        <f t="shared" si="4"/>
        <v>0</v>
      </c>
      <c r="H111" s="122">
        <f t="shared" si="4"/>
        <v>0</v>
      </c>
      <c r="I111" s="122">
        <f t="shared" si="4"/>
        <v>0</v>
      </c>
      <c r="J111" s="122">
        <f t="shared" si="4"/>
        <v>0</v>
      </c>
      <c r="K111" s="13"/>
    </row>
    <row r="112" spans="1:11" ht="30" customHeight="1">
      <c r="A112" s="5"/>
      <c r="B112" s="1"/>
      <c r="C112" s="12"/>
      <c r="D112" s="84" t="s">
        <v>77</v>
      </c>
      <c r="E112" s="85" t="s">
        <v>78</v>
      </c>
      <c r="F112" s="128">
        <f t="shared" si="2"/>
        <v>-1.3660947373317356E-17</v>
      </c>
      <c r="G112" s="129">
        <f>G66-G82-G103-G104-G106+G110-G111</f>
        <v>0</v>
      </c>
      <c r="H112" s="129">
        <f>H66+H77-H82-H103-H104-H106+H110-H111</f>
        <v>-5.616167253474913E-17</v>
      </c>
      <c r="I112" s="129">
        <f>I66+I77-I82-I103-I104-I106+I110-I111</f>
        <v>5.4426949058772323E-17</v>
      </c>
      <c r="J112" s="130">
        <f>J66+J77-J82-J104-J106+J110-J111</f>
        <v>-1.1926223897340549E-17</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119">
        <f>SUM(G114:J114)</f>
        <v>10.55</v>
      </c>
      <c r="G114" s="131"/>
      <c r="H114" s="131">
        <v>10.55</v>
      </c>
      <c r="I114" s="131"/>
      <c r="J114" s="131"/>
      <c r="K114" s="13"/>
    </row>
    <row r="115" spans="1:11" ht="30" customHeight="1">
      <c r="A115" s="5"/>
      <c r="B115" s="1"/>
      <c r="C115" s="12"/>
      <c r="D115" s="84" t="s">
        <v>29</v>
      </c>
      <c r="E115" s="95" t="s">
        <v>83</v>
      </c>
      <c r="F115" s="129">
        <f>SUM(G115:J115)</f>
        <v>18.32</v>
      </c>
      <c r="G115" s="132"/>
      <c r="H115" s="131">
        <v>12.6</v>
      </c>
      <c r="I115" s="131">
        <v>5.72</v>
      </c>
      <c r="J115" s="127"/>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119">
        <f>SUM(G117:J117)</f>
        <v>2566.5800515000001</v>
      </c>
      <c r="G117" s="133">
        <f>SUM(G118,G121,G124)</f>
        <v>0</v>
      </c>
      <c r="H117" s="133">
        <f>SUM(H118,H121,H124)</f>
        <v>2566.5800515000001</v>
      </c>
      <c r="I117" s="133">
        <f>SUM(I118,I121,I124)</f>
        <v>0</v>
      </c>
      <c r="J117" s="134">
        <f>SUM(J118,J121,J124)</f>
        <v>0</v>
      </c>
      <c r="K117" s="13"/>
    </row>
    <row r="118" spans="1:11" s="59" customFormat="1" ht="24" customHeight="1">
      <c r="A118" s="53"/>
      <c r="B118" s="2"/>
      <c r="C118" s="54"/>
      <c r="D118" s="47" t="s">
        <v>12</v>
      </c>
      <c r="E118" s="78" t="s">
        <v>85</v>
      </c>
      <c r="F118" s="126">
        <f>SUM(G118:J118)</f>
        <v>0</v>
      </c>
      <c r="G118" s="126">
        <f>SUM(G119:G120)</f>
        <v>0</v>
      </c>
      <c r="H118" s="126">
        <f>SUM(H119:H120)</f>
        <v>0</v>
      </c>
      <c r="I118" s="126">
        <f>SUM(I119:I120)</f>
        <v>0</v>
      </c>
      <c r="J118" s="124">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126">
        <f>SUM(G121:J121)</f>
        <v>0</v>
      </c>
      <c r="G121" s="126">
        <f>SUM(G122:G123)</f>
        <v>0</v>
      </c>
      <c r="H121" s="126">
        <f>SUM(H122:H123)</f>
        <v>0</v>
      </c>
      <c r="I121" s="126">
        <f>SUM(I122:I123)</f>
        <v>0</v>
      </c>
      <c r="J121" s="124">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126">
        <f>SUM(G124:J124)</f>
        <v>2566.5800515000001</v>
      </c>
      <c r="G124" s="126">
        <f>SUM(G125:G127)</f>
        <v>0</v>
      </c>
      <c r="H124" s="126">
        <f>SUM(H125:H127)</f>
        <v>2566.5800515000001</v>
      </c>
      <c r="I124" s="126">
        <f>SUM(I125:I127)</f>
        <v>0</v>
      </c>
      <c r="J124" s="124">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121">
        <f>SUM(G126:J126)</f>
        <v>2566.5800515000001</v>
      </c>
      <c r="G126" s="122"/>
      <c r="H126" s="122">
        <f>H114*243277.73/1000</f>
        <v>2566.5800515000001</v>
      </c>
      <c r="I126" s="122"/>
      <c r="J126" s="125"/>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119">
        <f>SUM(G129:J129)</f>
        <v>0</v>
      </c>
      <c r="G129" s="118">
        <f>SUM(G130:G131)</f>
        <v>0</v>
      </c>
      <c r="H129" s="118">
        <f>SUM(H130:H131)</f>
        <v>0</v>
      </c>
      <c r="I129" s="118">
        <f>SUM(I130:I131)</f>
        <v>0</v>
      </c>
      <c r="J129" s="120">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119">
        <f>SUM(G133:J133)</f>
        <v>1617.51</v>
      </c>
      <c r="G133" s="118">
        <f>SUM(G134,G137,G140)</f>
        <v>0</v>
      </c>
      <c r="H133" s="118">
        <f>SUM(H134,H137,H140)</f>
        <v>1617.51</v>
      </c>
      <c r="I133" s="118">
        <f>SUM(I134,I137,I140)</f>
        <v>0</v>
      </c>
      <c r="J133" s="120">
        <f>SUM(J134,J137,J140)</f>
        <v>0</v>
      </c>
      <c r="K133" s="58"/>
    </row>
    <row r="134" spans="1:11" ht="24" customHeight="1">
      <c r="C134" s="54"/>
      <c r="D134" s="47" t="s">
        <v>12</v>
      </c>
      <c r="E134" s="78" t="s">
        <v>85</v>
      </c>
      <c r="F134" s="126">
        <f>SUM(G134:J134)</f>
        <v>0</v>
      </c>
      <c r="G134" s="126">
        <f>SUM(G135:G136)</f>
        <v>0</v>
      </c>
      <c r="H134" s="126">
        <f>SUM(H135:H136)</f>
        <v>0</v>
      </c>
      <c r="I134" s="126">
        <f>SUM(I135:I136)</f>
        <v>0</v>
      </c>
      <c r="J134" s="124">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126">
        <f>SUM(G137:J137)</f>
        <v>0</v>
      </c>
      <c r="G137" s="126">
        <f>SUM(G138:G139)</f>
        <v>0</v>
      </c>
      <c r="H137" s="126">
        <f>SUM(H138:H139)</f>
        <v>0</v>
      </c>
      <c r="I137" s="126">
        <f>SUM(I138:I139)</f>
        <v>0</v>
      </c>
      <c r="J137" s="124">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126">
        <f>SUM(G140:J140)</f>
        <v>1617.51</v>
      </c>
      <c r="G140" s="126">
        <f>SUM(G141:G143)</f>
        <v>0</v>
      </c>
      <c r="H140" s="126">
        <f>SUM(H141:H143)</f>
        <v>1617.51</v>
      </c>
      <c r="I140" s="126">
        <f>SUM(I141:I143)</f>
        <v>0</v>
      </c>
      <c r="J140" s="124">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IF('[11]46 - передача'!$E$126="", "", '[11]46 - передача'!$E$126)</f>
        <v>ОАО Кубаньэнерго за содержание сетей</v>
      </c>
      <c r="F142" s="121">
        <f>SUM(G142:J142)</f>
        <v>1617.51</v>
      </c>
      <c r="G142" s="122"/>
      <c r="H142" s="122">
        <v>1617.51</v>
      </c>
      <c r="I142" s="122"/>
      <c r="J142" s="125"/>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126">
        <f>SUM(G145:J145)</f>
        <v>0</v>
      </c>
      <c r="G145" s="126">
        <f>SUM(G146:G147)</f>
        <v>0</v>
      </c>
      <c r="H145" s="126">
        <f>SUM(H146:H147)</f>
        <v>0</v>
      </c>
      <c r="I145" s="126">
        <f>SUM(I146:I147)</f>
        <v>0</v>
      </c>
      <c r="J145" s="124">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WVO983182:WVR98318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108</v>
      </c>
      <c r="E9" s="141"/>
      <c r="F9" s="141"/>
      <c r="G9" s="141"/>
      <c r="H9" s="141"/>
      <c r="I9" s="141"/>
      <c r="J9" s="142"/>
      <c r="K9" s="13"/>
    </row>
    <row r="10" spans="1:12" ht="12" customHeight="1">
      <c r="A10" s="5"/>
      <c r="B10" s="1"/>
      <c r="C10" s="12"/>
      <c r="D10" s="14"/>
      <c r="E10" s="136"/>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3</v>
      </c>
      <c r="F12" s="16"/>
      <c r="G12" s="143"/>
      <c r="H12" s="143"/>
      <c r="I12" s="16"/>
      <c r="J12" s="16"/>
      <c r="K12" s="13"/>
    </row>
    <row r="13" spans="1:12" ht="12" customHeight="1">
      <c r="A13" s="5"/>
      <c r="B13" s="1"/>
      <c r="C13" s="12"/>
      <c r="D13" s="14"/>
      <c r="E13" s="136"/>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118">
        <f>SUM(G18:J18)</f>
        <v>5719.6729999999998</v>
      </c>
      <c r="G18" s="119">
        <f>SUM(G19,G20,G24,G28)</f>
        <v>0</v>
      </c>
      <c r="H18" s="119">
        <f>SUM(H19,H20,H24,H28)</f>
        <v>5718.2079999999996</v>
      </c>
      <c r="I18" s="119">
        <f>SUM(I19,I20,I24,I28)</f>
        <v>1.4650000000000001</v>
      </c>
      <c r="J18" s="120">
        <f>SUM(J19,J20,J24,J28)</f>
        <v>0</v>
      </c>
      <c r="K18" s="13"/>
    </row>
    <row r="19" spans="1:11" ht="24" customHeight="1">
      <c r="A19" s="5"/>
      <c r="B19" s="1"/>
      <c r="C19" s="12"/>
      <c r="D19" s="47" t="s">
        <v>12</v>
      </c>
      <c r="E19" s="48" t="s">
        <v>13</v>
      </c>
      <c r="F19" s="121">
        <f>SUM(G19:J19)</f>
        <v>0</v>
      </c>
      <c r="G19" s="122"/>
      <c r="H19" s="122"/>
      <c r="I19" s="122"/>
      <c r="J19" s="123"/>
      <c r="K19" s="13"/>
    </row>
    <row r="20" spans="1:11" ht="24" customHeight="1">
      <c r="A20" s="5"/>
      <c r="B20" s="1"/>
      <c r="C20" s="12"/>
      <c r="D20" s="47" t="s">
        <v>14</v>
      </c>
      <c r="E20" s="48" t="s">
        <v>15</v>
      </c>
      <c r="F20" s="121">
        <f>SUM(G20:J20)</f>
        <v>5718.2079999999996</v>
      </c>
      <c r="G20" s="121">
        <f>SUM(G21:G23)</f>
        <v>0</v>
      </c>
      <c r="H20" s="121">
        <f>SUM(H21:H23)</f>
        <v>5718.2079999999996</v>
      </c>
      <c r="I20" s="121">
        <f>SUM(I21:I23)</f>
        <v>0</v>
      </c>
      <c r="J20" s="124">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121">
        <f>SUM(G22:J22)</f>
        <v>5718.2079999999996</v>
      </c>
      <c r="G22" s="122"/>
      <c r="H22" s="122">
        <v>5718.2079999999996</v>
      </c>
      <c r="I22" s="122"/>
      <c r="J22" s="125"/>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121">
        <f>SUM(G24:J24)</f>
        <v>1.4650000000000001</v>
      </c>
      <c r="G24" s="121">
        <f>SUM(G25:G27)</f>
        <v>0</v>
      </c>
      <c r="H24" s="121">
        <f>SUM(H25:H27)</f>
        <v>0</v>
      </c>
      <c r="I24" s="121">
        <f>SUM(I25:I27)</f>
        <v>1.4650000000000001</v>
      </c>
      <c r="J24" s="124">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121">
        <f>SUM(G26:J26)</f>
        <v>1.4650000000000001</v>
      </c>
      <c r="G26" s="122"/>
      <c r="H26" s="122"/>
      <c r="I26" s="122">
        <v>1.4650000000000001</v>
      </c>
      <c r="J26" s="125"/>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121">
        <f>SUM(G28:J28)</f>
        <v>0</v>
      </c>
      <c r="G28" s="122"/>
      <c r="H28" s="122"/>
      <c r="I28" s="122"/>
      <c r="J28" s="123"/>
      <c r="K28" s="13"/>
    </row>
    <row r="29" spans="1:11" ht="30" customHeight="1">
      <c r="A29" s="5"/>
      <c r="B29" s="1"/>
      <c r="C29" s="12"/>
      <c r="D29" s="47" t="s">
        <v>29</v>
      </c>
      <c r="E29" s="68" t="s">
        <v>30</v>
      </c>
      <c r="F29" s="121">
        <f>SUM(H29:J29)</f>
        <v>1812.559999999999</v>
      </c>
      <c r="G29" s="69"/>
      <c r="H29" s="126">
        <f>H30</f>
        <v>0</v>
      </c>
      <c r="I29" s="126">
        <f>I30+I31</f>
        <v>1017.3469999999995</v>
      </c>
      <c r="J29" s="124">
        <f>J30+J31+J32</f>
        <v>795.21299999999962</v>
      </c>
      <c r="K29" s="13"/>
    </row>
    <row r="30" spans="1:11" ht="24" customHeight="1">
      <c r="A30" s="5"/>
      <c r="B30" s="1"/>
      <c r="C30" s="12"/>
      <c r="D30" s="47" t="s">
        <v>31</v>
      </c>
      <c r="E30" s="48" t="s">
        <v>5</v>
      </c>
      <c r="F30" s="121">
        <f>SUM(H30:J30)</f>
        <v>0</v>
      </c>
      <c r="G30" s="69"/>
      <c r="H30" s="122"/>
      <c r="I30" s="122"/>
      <c r="J30" s="123"/>
      <c r="K30" s="13"/>
    </row>
    <row r="31" spans="1:11" ht="24" customHeight="1">
      <c r="A31" s="5"/>
      <c r="B31" s="1"/>
      <c r="C31" s="12"/>
      <c r="D31" s="47" t="s">
        <v>32</v>
      </c>
      <c r="E31" s="48" t="s">
        <v>6</v>
      </c>
      <c r="F31" s="121">
        <f>SUM(I31:J31)</f>
        <v>1017.3469999999995</v>
      </c>
      <c r="G31" s="69"/>
      <c r="H31" s="69"/>
      <c r="I31" s="122">
        <f>H22-H34-H60</f>
        <v>1017.3469999999995</v>
      </c>
      <c r="J31" s="123"/>
      <c r="K31" s="13"/>
    </row>
    <row r="32" spans="1:11" ht="24" customHeight="1">
      <c r="A32" s="5"/>
      <c r="B32" s="1"/>
      <c r="C32" s="12"/>
      <c r="D32" s="47" t="s">
        <v>33</v>
      </c>
      <c r="E32" s="48" t="s">
        <v>7</v>
      </c>
      <c r="F32" s="121">
        <f>SUM(J32)</f>
        <v>795.21299999999962</v>
      </c>
      <c r="G32" s="71"/>
      <c r="H32" s="71"/>
      <c r="I32" s="71"/>
      <c r="J32" s="127">
        <f>I26+I31-I34-I60</f>
        <v>795.21299999999962</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121">
        <f>SUM(G34:J34)</f>
        <v>5707.7139999999999</v>
      </c>
      <c r="G34" s="126">
        <f>SUM(G35,G42,G46,G49,G52)</f>
        <v>0</v>
      </c>
      <c r="H34" s="126">
        <f>SUM(H35,H42,H46,H49,H52)</f>
        <v>4698.7190000000001</v>
      </c>
      <c r="I34" s="126">
        <f>SUM(I35,I42,I46,I49,I52)</f>
        <v>221.22800000000001</v>
      </c>
      <c r="J34" s="124">
        <f>SUM(J35,J42,J46,J49,J52)</f>
        <v>787.76699999999994</v>
      </c>
      <c r="K34" s="13"/>
    </row>
    <row r="35" spans="1:11" ht="24" customHeight="1">
      <c r="A35" s="5"/>
      <c r="B35" s="1"/>
      <c r="C35" s="12"/>
      <c r="D35" s="47" t="s">
        <v>36</v>
      </c>
      <c r="E35" s="48" t="s">
        <v>37</v>
      </c>
      <c r="F35" s="121">
        <f>SUM(G35:J35)</f>
        <v>1832.1410000000001</v>
      </c>
      <c r="G35" s="121">
        <f>SUM(G36:G41)</f>
        <v>0</v>
      </c>
      <c r="H35" s="121">
        <f>SUM(H36:H41)</f>
        <v>823.14599999999996</v>
      </c>
      <c r="I35" s="121">
        <f>SUM(I36:I41)</f>
        <v>221.22800000000001</v>
      </c>
      <c r="J35" s="124">
        <f>SUM(J36:J41)</f>
        <v>787.76699999999994</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121">
        <f>SUM(G37:J37)</f>
        <v>846.35199999999998</v>
      </c>
      <c r="G37" s="122"/>
      <c r="H37" s="122">
        <v>0</v>
      </c>
      <c r="I37" s="122">
        <v>156.84100000000001</v>
      </c>
      <c r="J37" s="125">
        <v>689.51099999999997</v>
      </c>
      <c r="K37" s="58"/>
    </row>
    <row r="38" spans="1:11" s="59" customFormat="1" ht="15" customHeight="1">
      <c r="A38" s="53"/>
      <c r="B38" s="2"/>
      <c r="C38" s="60" t="s">
        <v>17</v>
      </c>
      <c r="D38" s="61" t="s">
        <v>41</v>
      </c>
      <c r="E38" s="62" t="s">
        <v>42</v>
      </c>
      <c r="F38" s="121">
        <f>SUM(G38:J38)</f>
        <v>183.102</v>
      </c>
      <c r="G38" s="122"/>
      <c r="H38" s="122">
        <v>20.459</v>
      </c>
      <c r="I38" s="122">
        <v>64.387</v>
      </c>
      <c r="J38" s="125">
        <v>98.256</v>
      </c>
      <c r="K38" s="58"/>
    </row>
    <row r="39" spans="1:11" s="59" customFormat="1" ht="15" customHeight="1">
      <c r="A39" s="53"/>
      <c r="B39" s="2"/>
      <c r="C39" s="60" t="s">
        <v>17</v>
      </c>
      <c r="D39" s="61" t="s">
        <v>43</v>
      </c>
      <c r="E39" s="62" t="s">
        <v>44</v>
      </c>
      <c r="F39" s="121">
        <f>SUM(G39:J39)</f>
        <v>334.81400000000002</v>
      </c>
      <c r="G39" s="122"/>
      <c r="H39" s="122">
        <v>334.81400000000002</v>
      </c>
      <c r="I39" s="122"/>
      <c r="J39" s="125"/>
      <c r="K39" s="58"/>
    </row>
    <row r="40" spans="1:11" s="59" customFormat="1" ht="15" customHeight="1">
      <c r="A40" s="53"/>
      <c r="B40" s="2"/>
      <c r="C40" s="60" t="s">
        <v>17</v>
      </c>
      <c r="D40" s="61" t="s">
        <v>45</v>
      </c>
      <c r="E40" s="62" t="s">
        <v>46</v>
      </c>
      <c r="F40" s="121">
        <f>SUM(G40:J40)</f>
        <v>467.87299999999999</v>
      </c>
      <c r="G40" s="122"/>
      <c r="H40" s="122">
        <v>467.87299999999999</v>
      </c>
      <c r="I40" s="122"/>
      <c r="J40" s="125"/>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121">
        <f>SUM(G42:J42)</f>
        <v>3875.5729999999999</v>
      </c>
      <c r="G42" s="121">
        <f>SUM(G43:G45)</f>
        <v>0</v>
      </c>
      <c r="H42" s="121">
        <f>SUM(H43:H45)</f>
        <v>3875.5729999999999</v>
      </c>
      <c r="I42" s="121">
        <f>SUM(I43:I45)</f>
        <v>0</v>
      </c>
      <c r="J42" s="124">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121">
        <f>SUM(G44:J44)</f>
        <v>3875.5729999999999</v>
      </c>
      <c r="G44" s="122"/>
      <c r="H44" s="122">
        <v>3875.5729999999999</v>
      </c>
      <c r="I44" s="122"/>
      <c r="J44" s="125"/>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121">
        <f>SUM(G46:J46)</f>
        <v>0</v>
      </c>
      <c r="G46" s="121">
        <f>SUM(G47:G48)</f>
        <v>0</v>
      </c>
      <c r="H46" s="121">
        <f>SUM(H47:H48)</f>
        <v>0</v>
      </c>
      <c r="I46" s="121">
        <f>SUM(I47:I48)</f>
        <v>0</v>
      </c>
      <c r="J46" s="124">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126">
        <f>SUM(G49:J49)</f>
        <v>0</v>
      </c>
      <c r="G49" s="126">
        <f>SUM(G50:G51)</f>
        <v>0</v>
      </c>
      <c r="H49" s="126">
        <f>SUM(H50:H51)</f>
        <v>0</v>
      </c>
      <c r="I49" s="126">
        <f>SUM(I50:I51)</f>
        <v>0</v>
      </c>
      <c r="J49" s="124">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121">
        <f>SUM(G52:J52)</f>
        <v>0</v>
      </c>
      <c r="G52" s="121">
        <f>SUM(G53:G54)</f>
        <v>0</v>
      </c>
      <c r="H52" s="121">
        <f>SUM(H53:H54)</f>
        <v>0</v>
      </c>
      <c r="I52" s="121">
        <f>SUM(I53:I54)</f>
        <v>0</v>
      </c>
      <c r="J52" s="124">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121">
        <f>SUM(G55:I55)</f>
        <v>1812.559999999999</v>
      </c>
      <c r="G55" s="126">
        <f>SUM(G30:J30)</f>
        <v>0</v>
      </c>
      <c r="H55" s="126">
        <f>SUM(G31:J31)</f>
        <v>1017.3469999999995</v>
      </c>
      <c r="I55" s="126">
        <f>SUM(G32:J32)</f>
        <v>795.21299999999962</v>
      </c>
      <c r="J55" s="82"/>
      <c r="K55" s="13"/>
    </row>
    <row r="56" spans="1:11" ht="30" customHeight="1">
      <c r="A56" s="5"/>
      <c r="B56" s="1"/>
      <c r="C56" s="12"/>
      <c r="D56" s="47" t="s">
        <v>65</v>
      </c>
      <c r="E56" s="68" t="s">
        <v>66</v>
      </c>
      <c r="F56" s="121">
        <f>SUM(G56:J56)</f>
        <v>0</v>
      </c>
      <c r="G56" s="122"/>
      <c r="H56" s="122"/>
      <c r="I56" s="122"/>
      <c r="J56" s="123"/>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121">
        <f t="shared" ref="F58:F64" si="0">SUM(G58:J58)</f>
        <v>11.959</v>
      </c>
      <c r="G58" s="126">
        <f>SUM(G59:G60)</f>
        <v>0</v>
      </c>
      <c r="H58" s="126">
        <f>SUM(H59:H60)</f>
        <v>2.1419999999999999</v>
      </c>
      <c r="I58" s="126">
        <f>SUM(I59:I60)</f>
        <v>2.371</v>
      </c>
      <c r="J58" s="124">
        <f>SUM(J59:J60)</f>
        <v>7.4459999999999997</v>
      </c>
      <c r="K58" s="13"/>
    </row>
    <row r="59" spans="1:11" ht="24" customHeight="1">
      <c r="A59" s="5"/>
      <c r="B59" s="1"/>
      <c r="C59" s="12"/>
      <c r="D59" s="47" t="s">
        <v>69</v>
      </c>
      <c r="E59" s="48" t="s">
        <v>70</v>
      </c>
      <c r="F59" s="121">
        <f t="shared" si="0"/>
        <v>0</v>
      </c>
      <c r="G59" s="122"/>
      <c r="H59" s="122"/>
      <c r="I59" s="122"/>
      <c r="J59" s="123"/>
      <c r="K59" s="13"/>
    </row>
    <row r="60" spans="1:11" ht="24" customHeight="1">
      <c r="A60" s="5"/>
      <c r="B60" s="1"/>
      <c r="C60" s="12"/>
      <c r="D60" s="47" t="s">
        <v>71</v>
      </c>
      <c r="E60" s="83" t="s">
        <v>72</v>
      </c>
      <c r="F60" s="121">
        <f t="shared" si="0"/>
        <v>11.959</v>
      </c>
      <c r="G60" s="122"/>
      <c r="H60" s="122">
        <v>2.1419999999999999</v>
      </c>
      <c r="I60" s="122">
        <v>2.371</v>
      </c>
      <c r="J60" s="123">
        <v>7.4459999999999997</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121">
        <f t="shared" si="0"/>
        <v>0</v>
      </c>
      <c r="G62" s="122"/>
      <c r="H62" s="122"/>
      <c r="I62" s="122"/>
      <c r="J62" s="123"/>
      <c r="K62" s="13"/>
    </row>
    <row r="63" spans="1:11" ht="30" customHeight="1">
      <c r="A63" s="5"/>
      <c r="B63" s="1"/>
      <c r="C63" s="12"/>
      <c r="D63" s="47" t="s">
        <v>75</v>
      </c>
      <c r="E63" s="68" t="s">
        <v>76</v>
      </c>
      <c r="F63" s="121">
        <f t="shared" si="0"/>
        <v>0</v>
      </c>
      <c r="G63" s="122"/>
      <c r="H63" s="122"/>
      <c r="I63" s="122"/>
      <c r="J63" s="123"/>
      <c r="K63" s="13"/>
    </row>
    <row r="64" spans="1:11" ht="30" customHeight="1">
      <c r="A64" s="5"/>
      <c r="B64" s="1"/>
      <c r="C64" s="12"/>
      <c r="D64" s="84" t="s">
        <v>77</v>
      </c>
      <c r="E64" s="85" t="s">
        <v>78</v>
      </c>
      <c r="F64" s="128">
        <f t="shared" si="0"/>
        <v>-2.8066438062523957E-13</v>
      </c>
      <c r="G64" s="129">
        <f>G18-G34-G55-G56-G58+G62-G63</f>
        <v>0</v>
      </c>
      <c r="H64" s="129">
        <f>H18+H29-H34-H55-H56-H58+H62-H63</f>
        <v>5.2846615972157451E-14</v>
      </c>
      <c r="I64" s="129">
        <f>I18+I29-I34-I55-I56-I58+I62-I63</f>
        <v>-1.9095836023552692E-14</v>
      </c>
      <c r="J64" s="130">
        <f>J18+J29-J34-J56-J58+J62-J63</f>
        <v>-3.1441516057384433E-13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118">
        <f>SUM(G66:J66)</f>
        <v>7.68773252688172</v>
      </c>
      <c r="G66" s="119">
        <f>SUM(G67,G68,G72,G76)</f>
        <v>0</v>
      </c>
      <c r="H66" s="119">
        <f>SUM(H67,H68,H72,H76)</f>
        <v>7.6857634408602147</v>
      </c>
      <c r="I66" s="119">
        <f>SUM(I67,I68,I72,I76)</f>
        <v>1.9690860215053766E-3</v>
      </c>
      <c r="J66" s="120">
        <f>SUM(J67,J68,J72,J76)</f>
        <v>0</v>
      </c>
      <c r="K66" s="13"/>
    </row>
    <row r="67" spans="1:11" ht="24" customHeight="1">
      <c r="A67" s="5"/>
      <c r="B67" s="1"/>
      <c r="C67" s="12"/>
      <c r="D67" s="47" t="s">
        <v>12</v>
      </c>
      <c r="E67" s="48" t="s">
        <v>80</v>
      </c>
      <c r="F67" s="121">
        <f>SUM(G67:J67)</f>
        <v>0</v>
      </c>
      <c r="G67" s="122">
        <f>G19/672</f>
        <v>0</v>
      </c>
      <c r="H67" s="122">
        <f>H19/744</f>
        <v>0</v>
      </c>
      <c r="I67" s="122">
        <f>I19/672</f>
        <v>0</v>
      </c>
      <c r="J67" s="122">
        <f>J19/672</f>
        <v>0</v>
      </c>
      <c r="K67" s="13"/>
    </row>
    <row r="68" spans="1:11" ht="24" customHeight="1">
      <c r="A68" s="5"/>
      <c r="B68" s="1"/>
      <c r="C68" s="12"/>
      <c r="D68" s="47" t="s">
        <v>14</v>
      </c>
      <c r="E68" s="48" t="s">
        <v>15</v>
      </c>
      <c r="F68" s="121">
        <f>SUM(G68:J68)</f>
        <v>7.6857634408602147</v>
      </c>
      <c r="G68" s="121">
        <f>SUM(G69:G71)</f>
        <v>0</v>
      </c>
      <c r="H68" s="121">
        <f>SUM(H69:H71)</f>
        <v>7.6857634408602147</v>
      </c>
      <c r="I68" s="121">
        <f>SUM(I69:I71)</f>
        <v>0</v>
      </c>
      <c r="J68" s="124">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IF('[12]46 - передача'!$E$22="", "", '[12]46 - передача'!$E$22)</f>
        <v>ОАО "Кубаньэнерго"</v>
      </c>
      <c r="F70" s="121">
        <f>SUM(G70:J70)</f>
        <v>7.6857634408602147</v>
      </c>
      <c r="G70" s="122">
        <f>G22/720</f>
        <v>0</v>
      </c>
      <c r="H70" s="122">
        <f>H22/744</f>
        <v>7.6857634408602147</v>
      </c>
      <c r="I70" s="122">
        <f>I22/744</f>
        <v>0</v>
      </c>
      <c r="J70" s="122">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121">
        <f>SUM(G72:J72)</f>
        <v>1.9690860215053766E-3</v>
      </c>
      <c r="G72" s="121">
        <f>SUM(G73:G75)</f>
        <v>0</v>
      </c>
      <c r="H72" s="121">
        <f>SUM(H73:H75)</f>
        <v>0</v>
      </c>
      <c r="I72" s="121">
        <f>SUM(I73:I75)</f>
        <v>1.9690860215053766E-3</v>
      </c>
      <c r="J72" s="124">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IF('[12]46 - передача'!$E$26="", "", '[12]46 - передача'!$E$26)</f>
        <v>Филиал КВЭП ЗАО "РАМО-М"</v>
      </c>
      <c r="F74" s="121">
        <f>SUM(G74:J74)</f>
        <v>1.9690860215053766E-3</v>
      </c>
      <c r="G74" s="122">
        <f>G26/720</f>
        <v>0</v>
      </c>
      <c r="H74" s="122">
        <f>H26/744</f>
        <v>0</v>
      </c>
      <c r="I74" s="122">
        <f>I26/744</f>
        <v>1.9690860215053766E-3</v>
      </c>
      <c r="J74" s="122">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121">
        <f>SUM(G76:J76)</f>
        <v>0</v>
      </c>
      <c r="G76" s="122">
        <f>G28/720</f>
        <v>0</v>
      </c>
      <c r="H76" s="122">
        <f>H28/720</f>
        <v>0</v>
      </c>
      <c r="I76" s="122">
        <f>I28/720</f>
        <v>0</v>
      </c>
      <c r="J76" s="122">
        <f>J28/720</f>
        <v>0</v>
      </c>
      <c r="K76" s="13"/>
    </row>
    <row r="77" spans="1:11" ht="30" customHeight="1">
      <c r="A77" s="5"/>
      <c r="B77" s="1"/>
      <c r="C77" s="12"/>
      <c r="D77" s="47" t="s">
        <v>29</v>
      </c>
      <c r="E77" s="68" t="s">
        <v>30</v>
      </c>
      <c r="F77" s="121">
        <f>SUM(H77:J77)</f>
        <v>2.4362365591397834</v>
      </c>
      <c r="G77" s="92"/>
      <c r="H77" s="126">
        <f>H78</f>
        <v>0</v>
      </c>
      <c r="I77" s="126">
        <f>I78+I79</f>
        <v>1.3674018817204294</v>
      </c>
      <c r="J77" s="124">
        <f>J78+J79+J80</f>
        <v>1.0688346774193542</v>
      </c>
      <c r="K77" s="13"/>
    </row>
    <row r="78" spans="1:11" ht="24" customHeight="1">
      <c r="A78" s="5"/>
      <c r="B78" s="1"/>
      <c r="C78" s="12"/>
      <c r="D78" s="47" t="s">
        <v>31</v>
      </c>
      <c r="E78" s="48" t="s">
        <v>5</v>
      </c>
      <c r="F78" s="121">
        <f>SUM(H78:J78)</f>
        <v>0</v>
      </c>
      <c r="G78" s="92"/>
      <c r="H78" s="122">
        <f>H30/720</f>
        <v>0</v>
      </c>
      <c r="I78" s="122">
        <f>I30/720</f>
        <v>0</v>
      </c>
      <c r="J78" s="122">
        <f>J30/720</f>
        <v>0</v>
      </c>
      <c r="K78" s="13"/>
    </row>
    <row r="79" spans="1:11" ht="24" customHeight="1">
      <c r="A79" s="5"/>
      <c r="B79" s="1"/>
      <c r="C79" s="12"/>
      <c r="D79" s="47" t="s">
        <v>32</v>
      </c>
      <c r="E79" s="48" t="s">
        <v>6</v>
      </c>
      <c r="F79" s="121">
        <f>SUM(I79:J79)</f>
        <v>1.3674018817204294</v>
      </c>
      <c r="G79" s="92"/>
      <c r="H79" s="92"/>
      <c r="I79" s="122">
        <f>I31/744</f>
        <v>1.3674018817204294</v>
      </c>
      <c r="J79" s="122">
        <f>J31/744</f>
        <v>0</v>
      </c>
      <c r="K79" s="13"/>
    </row>
    <row r="80" spans="1:11" ht="24" customHeight="1">
      <c r="A80" s="5"/>
      <c r="B80" s="1"/>
      <c r="C80" s="12"/>
      <c r="D80" s="47" t="s">
        <v>33</v>
      </c>
      <c r="E80" s="48" t="s">
        <v>7</v>
      </c>
      <c r="F80" s="121">
        <f>SUM(J80)</f>
        <v>1.0688346774193542</v>
      </c>
      <c r="G80" s="92"/>
      <c r="H80" s="92"/>
      <c r="I80" s="92"/>
      <c r="J80" s="122">
        <f>J32/744</f>
        <v>1.0688346774193542</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121">
        <f>SUM(G82:J82)</f>
        <v>7.6716586021505373</v>
      </c>
      <c r="G82" s="126">
        <f>SUM(G83,G90,G94,G97,G100)</f>
        <v>0</v>
      </c>
      <c r="H82" s="126">
        <f>SUM(H83,H90,H94,H97,H100)</f>
        <v>6.3154825268817198</v>
      </c>
      <c r="I82" s="126">
        <f>SUM(I83,I90,I94,I97,I100)</f>
        <v>0.2973494623655914</v>
      </c>
      <c r="J82" s="124">
        <f>SUM(J83,J90,J94,J97,J100)</f>
        <v>1.0588266129032258</v>
      </c>
      <c r="K82" s="13"/>
    </row>
    <row r="83" spans="1:11" ht="24" customHeight="1">
      <c r="A83" s="5"/>
      <c r="B83" s="1"/>
      <c r="C83" s="12"/>
      <c r="D83" s="47" t="s">
        <v>36</v>
      </c>
      <c r="E83" s="48" t="s">
        <v>37</v>
      </c>
      <c r="F83" s="121">
        <f>SUM(G83:J83)</f>
        <v>2.4625551075268817</v>
      </c>
      <c r="G83" s="121">
        <f>SUM(G84:G89)</f>
        <v>0</v>
      </c>
      <c r="H83" s="121">
        <f>SUM(H84:H89)</f>
        <v>1.1063790322580644</v>
      </c>
      <c r="I83" s="121">
        <f>SUM(I84:I89)</f>
        <v>0.2973494623655914</v>
      </c>
      <c r="J83" s="124">
        <f>SUM(J84:J89)</f>
        <v>1.0588266129032258</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IF('[12]46 - передача'!$E$37="", "", '[12]46 - передача'!$E$37)</f>
        <v>ОАО "Кубаньэнергосбыт"</v>
      </c>
      <c r="F85" s="121">
        <f>SUM(G85:J85)</f>
        <v>1.1375698924731183</v>
      </c>
      <c r="G85" s="122">
        <f t="shared" ref="G85:J88" si="1">G37/744</f>
        <v>0</v>
      </c>
      <c r="H85" s="122">
        <f t="shared" si="1"/>
        <v>0</v>
      </c>
      <c r="I85" s="122">
        <f t="shared" si="1"/>
        <v>0.21080779569892474</v>
      </c>
      <c r="J85" s="122">
        <f t="shared" si="1"/>
        <v>0.92676209677419352</v>
      </c>
      <c r="K85" s="58"/>
    </row>
    <row r="86" spans="1:11" s="59" customFormat="1" ht="15" customHeight="1">
      <c r="A86" s="53"/>
      <c r="B86" s="2"/>
      <c r="C86" s="89" t="s">
        <v>17</v>
      </c>
      <c r="D86" s="61" t="s">
        <v>41</v>
      </c>
      <c r="E86" s="90" t="str">
        <f>IF('[12]46 - передача'!$E$38="", "", '[12]46 - передача'!$E$38)</f>
        <v>ОАО "НЭСК"</v>
      </c>
      <c r="F86" s="121">
        <f>SUM(G86:J86)</f>
        <v>0.24610483870967742</v>
      </c>
      <c r="G86" s="122">
        <f t="shared" si="1"/>
        <v>0</v>
      </c>
      <c r="H86" s="122">
        <f t="shared" si="1"/>
        <v>2.7498655913978494E-2</v>
      </c>
      <c r="I86" s="122">
        <f t="shared" si="1"/>
        <v>8.654166666666667E-2</v>
      </c>
      <c r="J86" s="122">
        <f t="shared" si="1"/>
        <v>0.13206451612903225</v>
      </c>
      <c r="K86" s="58"/>
    </row>
    <row r="87" spans="1:11" s="59" customFormat="1" ht="15" customHeight="1">
      <c r="A87" s="53"/>
      <c r="B87" s="2"/>
      <c r="C87" s="89" t="s">
        <v>17</v>
      </c>
      <c r="D87" s="61" t="s">
        <v>43</v>
      </c>
      <c r="E87" s="90" t="str">
        <f>IF('[12]46 - передача'!$E$39="", "", '[12]46 - передача'!$E$39)</f>
        <v>ОАО "Мосэнергосбыт"</v>
      </c>
      <c r="F87" s="121">
        <f>SUM(G87:J87)</f>
        <v>0.45001881720430109</v>
      </c>
      <c r="G87" s="122">
        <f t="shared" si="1"/>
        <v>0</v>
      </c>
      <c r="H87" s="122">
        <f t="shared" si="1"/>
        <v>0.45001881720430109</v>
      </c>
      <c r="I87" s="122">
        <f t="shared" si="1"/>
        <v>0</v>
      </c>
      <c r="J87" s="122">
        <f t="shared" si="1"/>
        <v>0</v>
      </c>
      <c r="K87" s="58"/>
    </row>
    <row r="88" spans="1:11" s="59" customFormat="1" ht="15" customHeight="1">
      <c r="A88" s="53"/>
      <c r="B88" s="2"/>
      <c r="C88" s="89" t="s">
        <v>17</v>
      </c>
      <c r="D88" s="61" t="s">
        <v>45</v>
      </c>
      <c r="E88" s="90" t="str">
        <f>IF('[12]46 - передача'!$E$40="", "", '[12]46 - передача'!$E$40)</f>
        <v>ЗАО "МАРЭМ+"</v>
      </c>
      <c r="F88" s="121">
        <f>SUM(G88:J88)</f>
        <v>0.62886155913978492</v>
      </c>
      <c r="G88" s="122">
        <f t="shared" si="1"/>
        <v>0</v>
      </c>
      <c r="H88" s="122">
        <f t="shared" si="1"/>
        <v>0.62886155913978492</v>
      </c>
      <c r="I88" s="122">
        <f t="shared" si="1"/>
        <v>0</v>
      </c>
      <c r="J88" s="122">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121">
        <f>SUM(G90:J90)</f>
        <v>5.2091034946236556</v>
      </c>
      <c r="G90" s="121">
        <f>SUM(G91:G93)</f>
        <v>0</v>
      </c>
      <c r="H90" s="121">
        <f>SUM(H91:H93)</f>
        <v>5.2091034946236556</v>
      </c>
      <c r="I90" s="121">
        <f>SUM(I91:I93)</f>
        <v>0</v>
      </c>
      <c r="J90" s="124">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IF('[12]46 - передача'!$E$44="", "", '[12]46 - передача'!$E$44)</f>
        <v>ОАО "НЭСК-электросети"</v>
      </c>
      <c r="F92" s="121">
        <f>SUM(G92:J92)</f>
        <v>5.2091034946236556</v>
      </c>
      <c r="G92" s="122">
        <f>G44/744</f>
        <v>0</v>
      </c>
      <c r="H92" s="122">
        <f>H44/744</f>
        <v>5.2091034946236556</v>
      </c>
      <c r="I92" s="122">
        <f>I44/744</f>
        <v>0</v>
      </c>
      <c r="J92" s="122">
        <f>J44/744</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121">
        <f>SUM(G94:J94)</f>
        <v>0</v>
      </c>
      <c r="G94" s="121">
        <f>SUM(G95:G96)</f>
        <v>0</v>
      </c>
      <c r="H94" s="121">
        <f>SUM(H95:H96)</f>
        <v>0</v>
      </c>
      <c r="I94" s="121">
        <f>SUM(I95:I96)</f>
        <v>0</v>
      </c>
      <c r="J94" s="124">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126">
        <f>SUM(G97:J97)</f>
        <v>0</v>
      </c>
      <c r="G97" s="126">
        <f>SUM(G98:G99)</f>
        <v>0</v>
      </c>
      <c r="H97" s="126">
        <f>SUM(H98:H99)</f>
        <v>0</v>
      </c>
      <c r="I97" s="126">
        <f>SUM(I98:I99)</f>
        <v>0</v>
      </c>
      <c r="J97" s="124">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121">
        <f>SUM(G100:J100)</f>
        <v>0</v>
      </c>
      <c r="G100" s="121">
        <f>SUM(G101:G102)</f>
        <v>0</v>
      </c>
      <c r="H100" s="121">
        <f>SUM(H101:H102)</f>
        <v>0</v>
      </c>
      <c r="I100" s="121">
        <f>SUM(I101:I102)</f>
        <v>0</v>
      </c>
      <c r="J100" s="124">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121">
        <f>SUM(G103:I103)</f>
        <v>2.4362365591397834</v>
      </c>
      <c r="G103" s="126">
        <f>SUM(G78:J78)</f>
        <v>0</v>
      </c>
      <c r="H103" s="126">
        <f>SUM(G79:J79)</f>
        <v>1.3674018817204294</v>
      </c>
      <c r="I103" s="126">
        <f>SUM(G80:J80)</f>
        <v>1.0688346774193542</v>
      </c>
      <c r="J103" s="82"/>
      <c r="K103" s="13"/>
    </row>
    <row r="104" spans="1:11" ht="30" customHeight="1">
      <c r="A104" s="5"/>
      <c r="B104" s="1"/>
      <c r="C104" s="12"/>
      <c r="D104" s="47" t="s">
        <v>65</v>
      </c>
      <c r="E104" s="68" t="s">
        <v>66</v>
      </c>
      <c r="F104" s="121">
        <f t="shared" ref="F104:F112" si="2">SUM(G104:J104)</f>
        <v>0</v>
      </c>
      <c r="G104" s="122">
        <f>G56/720</f>
        <v>0</v>
      </c>
      <c r="H104" s="122">
        <f>H56/744</f>
        <v>0</v>
      </c>
      <c r="I104" s="122">
        <f>I56/720</f>
        <v>0</v>
      </c>
      <c r="J104" s="122">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121">
        <f>SUM(G106:J106)</f>
        <v>1.6073924731182795E-2</v>
      </c>
      <c r="G106" s="126">
        <f>SUM(G107:G108)</f>
        <v>0</v>
      </c>
      <c r="H106" s="126">
        <f>SUM(H107:H108)</f>
        <v>2.8790322580645161E-3</v>
      </c>
      <c r="I106" s="126">
        <f>SUM(I107:I108)</f>
        <v>3.1868279569892471E-3</v>
      </c>
      <c r="J106" s="124">
        <f>SUM(J107:J108)</f>
        <v>1.0008064516129032E-2</v>
      </c>
      <c r="K106" s="13"/>
    </row>
    <row r="107" spans="1:11" ht="24" customHeight="1">
      <c r="A107" s="5"/>
      <c r="B107" s="1"/>
      <c r="C107" s="12"/>
      <c r="D107" s="47" t="s">
        <v>69</v>
      </c>
      <c r="E107" s="48" t="s">
        <v>70</v>
      </c>
      <c r="F107" s="121">
        <f t="shared" si="2"/>
        <v>0</v>
      </c>
      <c r="G107" s="122">
        <f>G59/720</f>
        <v>0</v>
      </c>
      <c r="H107" s="122">
        <f t="shared" ref="H107:J108" si="3">H59/744</f>
        <v>0</v>
      </c>
      <c r="I107" s="122">
        <f t="shared" si="3"/>
        <v>0</v>
      </c>
      <c r="J107" s="122">
        <f t="shared" si="3"/>
        <v>0</v>
      </c>
      <c r="K107" s="13"/>
    </row>
    <row r="108" spans="1:11" ht="24" customHeight="1">
      <c r="A108" s="5"/>
      <c r="B108" s="1"/>
      <c r="C108" s="12"/>
      <c r="D108" s="47" t="s">
        <v>71</v>
      </c>
      <c r="E108" s="83" t="s">
        <v>72</v>
      </c>
      <c r="F108" s="121">
        <f t="shared" si="2"/>
        <v>1.6073924731182795E-2</v>
      </c>
      <c r="G108" s="122">
        <f>G60/720</f>
        <v>0</v>
      </c>
      <c r="H108" s="122">
        <f t="shared" si="3"/>
        <v>2.8790322580645161E-3</v>
      </c>
      <c r="I108" s="122">
        <f t="shared" si="3"/>
        <v>3.1868279569892471E-3</v>
      </c>
      <c r="J108" s="122">
        <f t="shared" si="3"/>
        <v>1.0008064516129032E-2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121">
        <f t="shared" si="2"/>
        <v>0</v>
      </c>
      <c r="G110" s="122">
        <f t="shared" ref="G110:J111" si="4">G62/720</f>
        <v>0</v>
      </c>
      <c r="H110" s="122">
        <f t="shared" si="4"/>
        <v>0</v>
      </c>
      <c r="I110" s="122">
        <f t="shared" si="4"/>
        <v>0</v>
      </c>
      <c r="J110" s="122">
        <f t="shared" si="4"/>
        <v>0</v>
      </c>
      <c r="K110" s="13"/>
    </row>
    <row r="111" spans="1:11" ht="30" customHeight="1">
      <c r="A111" s="5"/>
      <c r="B111" s="1"/>
      <c r="C111" s="12"/>
      <c r="D111" s="47" t="s">
        <v>75</v>
      </c>
      <c r="E111" s="68" t="s">
        <v>76</v>
      </c>
      <c r="F111" s="121">
        <f t="shared" si="2"/>
        <v>0</v>
      </c>
      <c r="G111" s="122">
        <f t="shared" si="4"/>
        <v>0</v>
      </c>
      <c r="H111" s="122">
        <f t="shared" si="4"/>
        <v>0</v>
      </c>
      <c r="I111" s="122">
        <f t="shared" si="4"/>
        <v>0</v>
      </c>
      <c r="J111" s="122">
        <f t="shared" si="4"/>
        <v>0</v>
      </c>
      <c r="K111" s="13"/>
    </row>
    <row r="112" spans="1:11" ht="30" customHeight="1">
      <c r="A112" s="5"/>
      <c r="B112" s="1"/>
      <c r="C112" s="12"/>
      <c r="D112" s="84" t="s">
        <v>77</v>
      </c>
      <c r="E112" s="85" t="s">
        <v>78</v>
      </c>
      <c r="F112" s="128">
        <f t="shared" si="2"/>
        <v>1.6913553890773869E-16</v>
      </c>
      <c r="G112" s="129">
        <f>G66-G82-G103-G104-G106+G110-G111</f>
        <v>0</v>
      </c>
      <c r="H112" s="129">
        <f>H66+H77-H82-H103-H104-H106+H110-H111</f>
        <v>8.8991314317610204E-16</v>
      </c>
      <c r="I112" s="129">
        <f>I66+I77-I82-I103-I104-I106+I110-I111</f>
        <v>-1.4484941024406339E-16</v>
      </c>
      <c r="J112" s="130">
        <f>J66+J77-J82-J104-J106+J110-J111</f>
        <v>-5.7592819402429996E-16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119">
        <f>SUM(G114:J114)</f>
        <v>10.55</v>
      </c>
      <c r="G114" s="131"/>
      <c r="H114" s="131">
        <v>10.55</v>
      </c>
      <c r="I114" s="131"/>
      <c r="J114" s="131"/>
      <c r="K114" s="13"/>
    </row>
    <row r="115" spans="1:11" ht="30" customHeight="1">
      <c r="A115" s="5"/>
      <c r="B115" s="1"/>
      <c r="C115" s="12"/>
      <c r="D115" s="84" t="s">
        <v>29</v>
      </c>
      <c r="E115" s="95" t="s">
        <v>83</v>
      </c>
      <c r="F115" s="129">
        <f>SUM(G115:J115)</f>
        <v>18.32</v>
      </c>
      <c r="G115" s="132"/>
      <c r="H115" s="131">
        <v>12.6</v>
      </c>
      <c r="I115" s="131">
        <v>5.72</v>
      </c>
      <c r="J115" s="127"/>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119">
        <f>SUM(G117:J117)</f>
        <v>2566.5800515000001</v>
      </c>
      <c r="G117" s="133">
        <f>SUM(G118,G121,G124)</f>
        <v>0</v>
      </c>
      <c r="H117" s="133">
        <f>SUM(H118,H121,H124)</f>
        <v>2566.5800515000001</v>
      </c>
      <c r="I117" s="133">
        <f>SUM(I118,I121,I124)</f>
        <v>0</v>
      </c>
      <c r="J117" s="134">
        <f>SUM(J118,J121,J124)</f>
        <v>0</v>
      </c>
      <c r="K117" s="13"/>
    </row>
    <row r="118" spans="1:11" s="59" customFormat="1" ht="24" customHeight="1">
      <c r="A118" s="53"/>
      <c r="B118" s="2"/>
      <c r="C118" s="54"/>
      <c r="D118" s="47" t="s">
        <v>12</v>
      </c>
      <c r="E118" s="78" t="s">
        <v>85</v>
      </c>
      <c r="F118" s="126">
        <f>SUM(G118:J118)</f>
        <v>0</v>
      </c>
      <c r="G118" s="126">
        <f>SUM(G119:G120)</f>
        <v>0</v>
      </c>
      <c r="H118" s="126">
        <f>SUM(H119:H120)</f>
        <v>0</v>
      </c>
      <c r="I118" s="126">
        <f>SUM(I119:I120)</f>
        <v>0</v>
      </c>
      <c r="J118" s="124">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126">
        <f>SUM(G121:J121)</f>
        <v>0</v>
      </c>
      <c r="G121" s="126">
        <f>SUM(G122:G123)</f>
        <v>0</v>
      </c>
      <c r="H121" s="126">
        <f>SUM(H122:H123)</f>
        <v>0</v>
      </c>
      <c r="I121" s="126">
        <f>SUM(I122:I123)</f>
        <v>0</v>
      </c>
      <c r="J121" s="124">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126">
        <f>SUM(G124:J124)</f>
        <v>2566.5800515000001</v>
      </c>
      <c r="G124" s="126">
        <f>SUM(G125:G127)</f>
        <v>0</v>
      </c>
      <c r="H124" s="126">
        <f>SUM(H125:H127)</f>
        <v>2566.5800515000001</v>
      </c>
      <c r="I124" s="126">
        <f>SUM(I125:I127)</f>
        <v>0</v>
      </c>
      <c r="J124" s="124">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121">
        <f>SUM(G126:J126)</f>
        <v>2566.5800515000001</v>
      </c>
      <c r="G126" s="122"/>
      <c r="H126" s="122">
        <f>H114*243277.73/1000</f>
        <v>2566.5800515000001</v>
      </c>
      <c r="I126" s="122"/>
      <c r="J126" s="125"/>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119">
        <f>SUM(G129:J129)</f>
        <v>0</v>
      </c>
      <c r="G129" s="118">
        <f>SUM(G130:G131)</f>
        <v>0</v>
      </c>
      <c r="H129" s="118">
        <f>SUM(H130:H131)</f>
        <v>0</v>
      </c>
      <c r="I129" s="118">
        <f>SUM(I130:I131)</f>
        <v>0</v>
      </c>
      <c r="J129" s="120">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119">
        <f>SUM(G133:J133)</f>
        <v>1497.94</v>
      </c>
      <c r="G133" s="118">
        <f>SUM(G134,G137,G140)</f>
        <v>0</v>
      </c>
      <c r="H133" s="118">
        <f>SUM(H134,H137,H140)</f>
        <v>1497.94</v>
      </c>
      <c r="I133" s="118">
        <f>SUM(I134,I137,I140)</f>
        <v>0</v>
      </c>
      <c r="J133" s="120">
        <f>SUM(J134,J137,J140)</f>
        <v>0</v>
      </c>
      <c r="K133" s="58"/>
    </row>
    <row r="134" spans="1:11" ht="24" customHeight="1">
      <c r="C134" s="54"/>
      <c r="D134" s="47" t="s">
        <v>12</v>
      </c>
      <c r="E134" s="78" t="s">
        <v>85</v>
      </c>
      <c r="F134" s="126">
        <f>SUM(G134:J134)</f>
        <v>0</v>
      </c>
      <c r="G134" s="126">
        <f>SUM(G135:G136)</f>
        <v>0</v>
      </c>
      <c r="H134" s="126">
        <f>SUM(H135:H136)</f>
        <v>0</v>
      </c>
      <c r="I134" s="126">
        <f>SUM(I135:I136)</f>
        <v>0</v>
      </c>
      <c r="J134" s="124">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126">
        <f>SUM(G137:J137)</f>
        <v>0</v>
      </c>
      <c r="G137" s="126">
        <f>SUM(G138:G139)</f>
        <v>0</v>
      </c>
      <c r="H137" s="126">
        <f>SUM(H138:H139)</f>
        <v>0</v>
      </c>
      <c r="I137" s="126">
        <f>SUM(I138:I139)</f>
        <v>0</v>
      </c>
      <c r="J137" s="124">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126">
        <f>SUM(G140:J140)</f>
        <v>1497.94</v>
      </c>
      <c r="G140" s="126">
        <f>SUM(G141:G143)</f>
        <v>0</v>
      </c>
      <c r="H140" s="126">
        <f>SUM(H141:H143)</f>
        <v>1497.94</v>
      </c>
      <c r="I140" s="126">
        <f>SUM(I141:I143)</f>
        <v>0</v>
      </c>
      <c r="J140" s="124">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IF('[12]46 - передача'!$E$126="", "", '[12]46 - передача'!$E$126)</f>
        <v>ОАО Кубаньэнерго за содержание сетей</v>
      </c>
      <c r="F142" s="121">
        <f>SUM(G142:J142)</f>
        <v>1497.94</v>
      </c>
      <c r="G142" s="122"/>
      <c r="H142" s="122">
        <v>1497.94</v>
      </c>
      <c r="I142" s="122"/>
      <c r="J142" s="125"/>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126">
        <f>SUM(G145:J145)</f>
        <v>0</v>
      </c>
      <c r="G145" s="126">
        <f>SUM(G146:G147)</f>
        <v>0</v>
      </c>
      <c r="H145" s="126">
        <f>SUM(H146:H147)</f>
        <v>0</v>
      </c>
      <c r="I145" s="126">
        <f>SUM(I146:I147)</f>
        <v>0</v>
      </c>
      <c r="J145" s="124">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WVO983182:WVR98318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L148"/>
  <sheetViews>
    <sheetView tabSelected="1" topLeftCell="C7" workbookViewId="0">
      <selection activeCell="M20" sqref="M20"/>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109</v>
      </c>
      <c r="E9" s="141"/>
      <c r="F9" s="141"/>
      <c r="G9" s="141"/>
      <c r="H9" s="141"/>
      <c r="I9" s="141"/>
      <c r="J9" s="142"/>
      <c r="K9" s="13"/>
    </row>
    <row r="10" spans="1:12" ht="12" customHeight="1">
      <c r="A10" s="5"/>
      <c r="B10" s="1"/>
      <c r="C10" s="12"/>
      <c r="D10" s="14"/>
      <c r="E10" s="136"/>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3</v>
      </c>
      <c r="F12" s="16"/>
      <c r="G12" s="143"/>
      <c r="H12" s="143"/>
      <c r="I12" s="16"/>
      <c r="J12" s="16"/>
      <c r="K12" s="13"/>
    </row>
    <row r="13" spans="1:12" ht="12" customHeight="1">
      <c r="A13" s="5"/>
      <c r="B13" s="1"/>
      <c r="C13" s="12"/>
      <c r="D13" s="14"/>
      <c r="E13" s="136"/>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118">
        <f>SUM(G18:J18)</f>
        <v>59580.06</v>
      </c>
      <c r="G18" s="119">
        <f>SUM(G19,G20,G24,G28)</f>
        <v>0</v>
      </c>
      <c r="H18" s="119">
        <f>SUM(H19,H20,H24,H28)</f>
        <v>58823.506000000001</v>
      </c>
      <c r="I18" s="119">
        <f>SUM(I19,I20,I24,I28)</f>
        <v>756.55399999999997</v>
      </c>
      <c r="J18" s="120">
        <f>SUM(J19,J20,J24,J28)</f>
        <v>0</v>
      </c>
      <c r="K18" s="13"/>
    </row>
    <row r="19" spans="1:11" ht="24" customHeight="1">
      <c r="A19" s="5"/>
      <c r="B19" s="1"/>
      <c r="C19" s="12"/>
      <c r="D19" s="47" t="s">
        <v>12</v>
      </c>
      <c r="E19" s="48" t="s">
        <v>13</v>
      </c>
      <c r="F19" s="121">
        <f>SUM(G19:J19)</f>
        <v>0</v>
      </c>
      <c r="G19" s="122"/>
      <c r="H19" s="122"/>
      <c r="I19" s="122"/>
      <c r="J19" s="123"/>
      <c r="K19" s="13"/>
    </row>
    <row r="20" spans="1:11" ht="24" customHeight="1">
      <c r="A20" s="5"/>
      <c r="B20" s="1"/>
      <c r="C20" s="12"/>
      <c r="D20" s="47" t="s">
        <v>14</v>
      </c>
      <c r="E20" s="48" t="s">
        <v>15</v>
      </c>
      <c r="F20" s="121">
        <f>SUM(G20:J20)</f>
        <v>58823.506000000001</v>
      </c>
      <c r="G20" s="121">
        <f>SUM(G21:G23)</f>
        <v>0</v>
      </c>
      <c r="H20" s="121">
        <f>SUM(H21:H23)</f>
        <v>58823.506000000001</v>
      </c>
      <c r="I20" s="121">
        <f>SUM(I21:I23)</f>
        <v>0</v>
      </c>
      <c r="J20" s="124">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121">
        <f>SUM(G22:J22)</f>
        <v>58823.506000000001</v>
      </c>
      <c r="G22" s="122"/>
      <c r="H22" s="122">
        <v>58823.506000000001</v>
      </c>
      <c r="I22" s="122"/>
      <c r="J22" s="125"/>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121">
        <f>SUM(G24:J24)</f>
        <v>756.55399999999997</v>
      </c>
      <c r="G24" s="121">
        <f>SUM(G25:G27)</f>
        <v>0</v>
      </c>
      <c r="H24" s="121">
        <f>SUM(H25:H27)</f>
        <v>0</v>
      </c>
      <c r="I24" s="121">
        <f>SUM(I25:I27)</f>
        <v>756.55399999999997</v>
      </c>
      <c r="J24" s="124">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121">
        <f>SUM(G26:J26)</f>
        <v>756.55399999999997</v>
      </c>
      <c r="G26" s="122"/>
      <c r="H26" s="122"/>
      <c r="I26" s="122">
        <v>756.55399999999997</v>
      </c>
      <c r="J26" s="125"/>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121">
        <f>SUM(G28:J28)</f>
        <v>0</v>
      </c>
      <c r="G28" s="122"/>
      <c r="H28" s="122"/>
      <c r="I28" s="122"/>
      <c r="J28" s="123"/>
      <c r="K28" s="13"/>
    </row>
    <row r="29" spans="1:11" ht="30" customHeight="1">
      <c r="A29" s="5"/>
      <c r="B29" s="1"/>
      <c r="C29" s="12"/>
      <c r="D29" s="47" t="s">
        <v>29</v>
      </c>
      <c r="E29" s="68" t="s">
        <v>30</v>
      </c>
      <c r="F29" s="121">
        <f>SUM(H29:J29)</f>
        <v>19669.170999999995</v>
      </c>
      <c r="G29" s="69"/>
      <c r="H29" s="126">
        <f>H30</f>
        <v>0</v>
      </c>
      <c r="I29" s="126">
        <f>I30+I31</f>
        <v>11131.100999999997</v>
      </c>
      <c r="J29" s="124">
        <f>J30+J31+J32</f>
        <v>8538.0699999999961</v>
      </c>
      <c r="K29" s="13"/>
    </row>
    <row r="30" spans="1:11" ht="24" customHeight="1">
      <c r="A30" s="5"/>
      <c r="B30" s="1"/>
      <c r="C30" s="12"/>
      <c r="D30" s="47" t="s">
        <v>31</v>
      </c>
      <c r="E30" s="48" t="s">
        <v>5</v>
      </c>
      <c r="F30" s="121">
        <f>SUM(H30:J30)</f>
        <v>0</v>
      </c>
      <c r="G30" s="69"/>
      <c r="H30" s="122"/>
      <c r="I30" s="122"/>
      <c r="J30" s="123"/>
      <c r="K30" s="13"/>
    </row>
    <row r="31" spans="1:11" ht="24" customHeight="1">
      <c r="A31" s="5"/>
      <c r="B31" s="1"/>
      <c r="C31" s="12"/>
      <c r="D31" s="47" t="s">
        <v>32</v>
      </c>
      <c r="E31" s="48" t="s">
        <v>6</v>
      </c>
      <c r="F31" s="121">
        <f>SUM(I31:J31)</f>
        <v>11131.100999999997</v>
      </c>
      <c r="G31" s="69"/>
      <c r="H31" s="69"/>
      <c r="I31" s="122">
        <f>H22-H34-H60</f>
        <v>11131.100999999997</v>
      </c>
      <c r="J31" s="123"/>
      <c r="K31" s="13"/>
    </row>
    <row r="32" spans="1:11" ht="24" customHeight="1">
      <c r="A32" s="5"/>
      <c r="B32" s="1"/>
      <c r="C32" s="12"/>
      <c r="D32" s="47" t="s">
        <v>33</v>
      </c>
      <c r="E32" s="48" t="s">
        <v>7</v>
      </c>
      <c r="F32" s="121">
        <f>SUM(J32)</f>
        <v>8538.0699999999961</v>
      </c>
      <c r="G32" s="71"/>
      <c r="H32" s="71"/>
      <c r="I32" s="71"/>
      <c r="J32" s="127">
        <f>I26+I31-I34-I60</f>
        <v>8538.0699999999961</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121">
        <f>SUM(G34:J34)</f>
        <v>58311.411</v>
      </c>
      <c r="G34" s="126">
        <f>SUM(G35,G42,G46,G49,G52)</f>
        <v>0</v>
      </c>
      <c r="H34" s="126">
        <f>SUM(H35,H42,H46,H49,H52)</f>
        <v>47288.91</v>
      </c>
      <c r="I34" s="126">
        <f>SUM(I35,I42,I46,I49,I52)</f>
        <v>3097.547</v>
      </c>
      <c r="J34" s="124">
        <f>SUM(J35,J42,J46,J49,J52)</f>
        <v>7924.9539999999997</v>
      </c>
      <c r="K34" s="13"/>
    </row>
    <row r="35" spans="1:11" ht="24" customHeight="1">
      <c r="A35" s="5"/>
      <c r="B35" s="1"/>
      <c r="C35" s="12"/>
      <c r="D35" s="47" t="s">
        <v>36</v>
      </c>
      <c r="E35" s="48" t="s">
        <v>37</v>
      </c>
      <c r="F35" s="121">
        <f>SUM(G35:J35)</f>
        <v>21738.851999999999</v>
      </c>
      <c r="G35" s="121">
        <f>SUM(G36:G41)</f>
        <v>0</v>
      </c>
      <c r="H35" s="121">
        <f>SUM(H36:H41)</f>
        <v>10716.351000000001</v>
      </c>
      <c r="I35" s="121">
        <f>SUM(I36:I41)</f>
        <v>3097.547</v>
      </c>
      <c r="J35" s="124">
        <f>SUM(J36:J41)</f>
        <v>7924.9539999999997</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121">
        <f>SUM(G37:J37)</f>
        <v>9935.4179999999997</v>
      </c>
      <c r="G37" s="122"/>
      <c r="H37" s="122">
        <v>843.89700000000005</v>
      </c>
      <c r="I37" s="122">
        <v>2274.6770000000001</v>
      </c>
      <c r="J37" s="125">
        <v>6816.8440000000001</v>
      </c>
      <c r="K37" s="58"/>
    </row>
    <row r="38" spans="1:11" s="59" customFormat="1" ht="15" customHeight="1">
      <c r="A38" s="53"/>
      <c r="B38" s="2"/>
      <c r="C38" s="60" t="s">
        <v>17</v>
      </c>
      <c r="D38" s="61" t="s">
        <v>41</v>
      </c>
      <c r="E38" s="62" t="s">
        <v>42</v>
      </c>
      <c r="F38" s="121">
        <f>SUM(G38:J38)</f>
        <v>2160.625</v>
      </c>
      <c r="G38" s="122"/>
      <c r="H38" s="122">
        <v>229.64500000000001</v>
      </c>
      <c r="I38" s="122">
        <v>822.87</v>
      </c>
      <c r="J38" s="125">
        <v>1108.1099999999999</v>
      </c>
      <c r="K38" s="58"/>
    </row>
    <row r="39" spans="1:11" s="59" customFormat="1" ht="15" customHeight="1">
      <c r="A39" s="53"/>
      <c r="B39" s="2"/>
      <c r="C39" s="60" t="s">
        <v>17</v>
      </c>
      <c r="D39" s="61" t="s">
        <v>43</v>
      </c>
      <c r="E39" s="62" t="s">
        <v>44</v>
      </c>
      <c r="F39" s="121">
        <f>SUM(G39:J39)</f>
        <v>4165.5389999999998</v>
      </c>
      <c r="G39" s="122"/>
      <c r="H39" s="122">
        <v>4165.5389999999998</v>
      </c>
      <c r="I39" s="122"/>
      <c r="J39" s="125"/>
      <c r="K39" s="58"/>
    </row>
    <row r="40" spans="1:11" s="59" customFormat="1" ht="15" customHeight="1">
      <c r="A40" s="53"/>
      <c r="B40" s="2"/>
      <c r="C40" s="60" t="s">
        <v>17</v>
      </c>
      <c r="D40" s="61" t="s">
        <v>45</v>
      </c>
      <c r="E40" s="62" t="s">
        <v>46</v>
      </c>
      <c r="F40" s="121">
        <f>SUM(G40:J40)</f>
        <v>5477.27</v>
      </c>
      <c r="G40" s="122"/>
      <c r="H40" s="122">
        <v>5477.27</v>
      </c>
      <c r="I40" s="122"/>
      <c r="J40" s="125"/>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121">
        <f>SUM(G42:J42)</f>
        <v>36572.559000000001</v>
      </c>
      <c r="G42" s="121">
        <f>SUM(G43:G45)</f>
        <v>0</v>
      </c>
      <c r="H42" s="121">
        <f>SUM(H43:H45)</f>
        <v>36572.559000000001</v>
      </c>
      <c r="I42" s="121">
        <f>SUM(I43:I45)</f>
        <v>0</v>
      </c>
      <c r="J42" s="124">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121">
        <f>SUM(G44:J44)</f>
        <v>36572.559000000001</v>
      </c>
      <c r="G44" s="122"/>
      <c r="H44" s="122">
        <v>36572.559000000001</v>
      </c>
      <c r="I44" s="122"/>
      <c r="J44" s="125"/>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121">
        <f>SUM(G46:J46)</f>
        <v>0</v>
      </c>
      <c r="G46" s="121">
        <f>SUM(G47:G48)</f>
        <v>0</v>
      </c>
      <c r="H46" s="121">
        <f>SUM(H47:H48)</f>
        <v>0</v>
      </c>
      <c r="I46" s="121">
        <f>SUM(I47:I48)</f>
        <v>0</v>
      </c>
      <c r="J46" s="124">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126">
        <f>SUM(G49:J49)</f>
        <v>0</v>
      </c>
      <c r="G49" s="126">
        <f>SUM(G50:G51)</f>
        <v>0</v>
      </c>
      <c r="H49" s="126">
        <f>SUM(H50:H51)</f>
        <v>0</v>
      </c>
      <c r="I49" s="126">
        <f>SUM(I50:I51)</f>
        <v>0</v>
      </c>
      <c r="J49" s="124">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121">
        <f>SUM(G52:J52)</f>
        <v>0</v>
      </c>
      <c r="G52" s="121">
        <f>SUM(G53:G54)</f>
        <v>0</v>
      </c>
      <c r="H52" s="121">
        <f>SUM(H53:H54)</f>
        <v>0</v>
      </c>
      <c r="I52" s="121">
        <f>SUM(I53:I54)</f>
        <v>0</v>
      </c>
      <c r="J52" s="124">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121">
        <f>SUM(G55:I55)</f>
        <v>19669.170999999995</v>
      </c>
      <c r="G55" s="126">
        <f>SUM(G30:J30)</f>
        <v>0</v>
      </c>
      <c r="H55" s="126">
        <f>SUM(G31:J31)</f>
        <v>11131.100999999997</v>
      </c>
      <c r="I55" s="126">
        <f>SUM(G32:J32)</f>
        <v>8538.0699999999961</v>
      </c>
      <c r="J55" s="82"/>
      <c r="K55" s="13"/>
    </row>
    <row r="56" spans="1:11" ht="30" customHeight="1">
      <c r="A56" s="5"/>
      <c r="B56" s="1"/>
      <c r="C56" s="12"/>
      <c r="D56" s="47" t="s">
        <v>65</v>
      </c>
      <c r="E56" s="68" t="s">
        <v>66</v>
      </c>
      <c r="F56" s="121">
        <f>SUM(G56:J56)</f>
        <v>0</v>
      </c>
      <c r="G56" s="122"/>
      <c r="H56" s="122"/>
      <c r="I56" s="122"/>
      <c r="J56" s="123"/>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121">
        <f t="shared" ref="F58:F64" si="0">SUM(G58:J58)</f>
        <v>1268.6489999999999</v>
      </c>
      <c r="G58" s="126">
        <f>SUM(G59:G60)</f>
        <v>0</v>
      </c>
      <c r="H58" s="126">
        <f>SUM(H59:H60)</f>
        <v>403.495</v>
      </c>
      <c r="I58" s="126">
        <f>SUM(I59:I60)</f>
        <v>252.03800000000001</v>
      </c>
      <c r="J58" s="124">
        <f>SUM(J59:J60)</f>
        <v>613.11599999999999</v>
      </c>
      <c r="K58" s="13"/>
    </row>
    <row r="59" spans="1:11" ht="24" customHeight="1">
      <c r="A59" s="5"/>
      <c r="B59" s="1"/>
      <c r="C59" s="12"/>
      <c r="D59" s="47" t="s">
        <v>69</v>
      </c>
      <c r="E59" s="48" t="s">
        <v>70</v>
      </c>
      <c r="F59" s="121">
        <f t="shared" si="0"/>
        <v>0</v>
      </c>
      <c r="G59" s="122"/>
      <c r="H59" s="122"/>
      <c r="I59" s="122"/>
      <c r="J59" s="123"/>
      <c r="K59" s="13"/>
    </row>
    <row r="60" spans="1:11" ht="24" customHeight="1">
      <c r="A60" s="5"/>
      <c r="B60" s="1"/>
      <c r="C60" s="12"/>
      <c r="D60" s="47" t="s">
        <v>71</v>
      </c>
      <c r="E60" s="83" t="s">
        <v>72</v>
      </c>
      <c r="F60" s="121">
        <f t="shared" si="0"/>
        <v>1268.6489999999999</v>
      </c>
      <c r="G60" s="122"/>
      <c r="H60" s="122">
        <v>403.495</v>
      </c>
      <c r="I60" s="122">
        <v>252.03800000000001</v>
      </c>
      <c r="J60" s="123">
        <v>613.11599999999999</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121">
        <f t="shared" si="0"/>
        <v>0</v>
      </c>
      <c r="G62" s="122"/>
      <c r="H62" s="122"/>
      <c r="I62" s="122"/>
      <c r="J62" s="123"/>
      <c r="K62" s="13"/>
    </row>
    <row r="63" spans="1:11" ht="30" customHeight="1">
      <c r="A63" s="5"/>
      <c r="B63" s="1"/>
      <c r="C63" s="12"/>
      <c r="D63" s="47" t="s">
        <v>75</v>
      </c>
      <c r="E63" s="68" t="s">
        <v>76</v>
      </c>
      <c r="F63" s="121">
        <f t="shared" si="0"/>
        <v>0</v>
      </c>
      <c r="G63" s="122"/>
      <c r="H63" s="122"/>
      <c r="I63" s="122"/>
      <c r="J63" s="123"/>
      <c r="K63" s="13"/>
    </row>
    <row r="64" spans="1:11" ht="30" customHeight="1">
      <c r="A64" s="5"/>
      <c r="B64" s="1"/>
      <c r="C64" s="12"/>
      <c r="D64" s="84" t="s">
        <v>77</v>
      </c>
      <c r="E64" s="85" t="s">
        <v>78</v>
      </c>
      <c r="F64" s="128">
        <f t="shared" si="0"/>
        <v>-2.3874235921539366E-12</v>
      </c>
      <c r="G64" s="129">
        <f>G18-G34-G55-G56-G58+G62-G63</f>
        <v>0</v>
      </c>
      <c r="H64" s="129">
        <f>H18+H29-H34-H55-H56-H58+H62-H63</f>
        <v>7.9580786405131221E-13</v>
      </c>
      <c r="I64" s="129">
        <f>I18+I29-I34-I55-I56-I58+I62-I63</f>
        <v>4.5474735088646412E-13</v>
      </c>
      <c r="J64" s="130">
        <f>J18+J29-J34-J56-J58+J62-J63</f>
        <v>-3.637978807091713E-12</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118">
        <f>SUM(G66:J66)</f>
        <v>6.8013767123287678</v>
      </c>
      <c r="G66" s="119">
        <f>SUM(G67,G68,G72,G76)</f>
        <v>0</v>
      </c>
      <c r="H66" s="119">
        <f>SUM(H67,H68,H72,H76)</f>
        <v>6.7150121004566214</v>
      </c>
      <c r="I66" s="119">
        <f>SUM(I67,I68,I72,I76)</f>
        <v>8.6364611872146113E-2</v>
      </c>
      <c r="J66" s="120">
        <f>SUM(J67,J68,J72,J76)</f>
        <v>0</v>
      </c>
      <c r="K66" s="13"/>
    </row>
    <row r="67" spans="1:11" ht="24" customHeight="1">
      <c r="A67" s="5"/>
      <c r="B67" s="1"/>
      <c r="C67" s="12"/>
      <c r="D67" s="47" t="s">
        <v>12</v>
      </c>
      <c r="E67" s="48" t="s">
        <v>80</v>
      </c>
      <c r="F67" s="121">
        <f>SUM(G67:J67)</f>
        <v>0</v>
      </c>
      <c r="G67" s="122">
        <f>G19/672</f>
        <v>0</v>
      </c>
      <c r="H67" s="122">
        <f>H19/744</f>
        <v>0</v>
      </c>
      <c r="I67" s="122">
        <f>I19/672</f>
        <v>0</v>
      </c>
      <c r="J67" s="122">
        <f>J19/672</f>
        <v>0</v>
      </c>
      <c r="K67" s="13"/>
    </row>
    <row r="68" spans="1:11" ht="24" customHeight="1">
      <c r="A68" s="5"/>
      <c r="B68" s="1"/>
      <c r="C68" s="12"/>
      <c r="D68" s="47" t="s">
        <v>14</v>
      </c>
      <c r="E68" s="48" t="s">
        <v>15</v>
      </c>
      <c r="F68" s="121">
        <f>SUM(G68:J68)</f>
        <v>6.7150121004566214</v>
      </c>
      <c r="G68" s="121">
        <f>SUM(G69:G71)</f>
        <v>0</v>
      </c>
      <c r="H68" s="121">
        <f>SUM(H69:H71)</f>
        <v>6.7150121004566214</v>
      </c>
      <c r="I68" s="121">
        <f>SUM(I69:I71)</f>
        <v>0</v>
      </c>
      <c r="J68" s="124">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IF('[13]46 - передача'!$E$22="", "", '[13]46 - передача'!$E$22)</f>
        <v>ОАО "Кубаньэнерго"</v>
      </c>
      <c r="F70" s="121">
        <f>SUM(G70:J70)</f>
        <v>6.7150121004566214</v>
      </c>
      <c r="G70" s="122">
        <f>G22/720</f>
        <v>0</v>
      </c>
      <c r="H70" s="122">
        <f>H22/8760</f>
        <v>6.7150121004566214</v>
      </c>
      <c r="I70" s="122">
        <f>I22/8760</f>
        <v>0</v>
      </c>
      <c r="J70" s="122">
        <f>J22/8760</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121">
        <f>SUM(G72:J72)</f>
        <v>8.6364611872146113E-2</v>
      </c>
      <c r="G72" s="121">
        <f>SUM(G73:G75)</f>
        <v>0</v>
      </c>
      <c r="H72" s="121">
        <f>SUM(H73:H75)</f>
        <v>0</v>
      </c>
      <c r="I72" s="121">
        <f>SUM(I73:I75)</f>
        <v>8.6364611872146113E-2</v>
      </c>
      <c r="J72" s="124">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IF('[13]46 - передача'!$E$26="", "", '[13]46 - передача'!$E$26)</f>
        <v>Филиал КВЭП ЗАО "РАМО-М"</v>
      </c>
      <c r="F74" s="121">
        <f>SUM(G74:J74)</f>
        <v>8.6364611872146113E-2</v>
      </c>
      <c r="G74" s="122">
        <f>G26/720</f>
        <v>0</v>
      </c>
      <c r="H74" s="122">
        <f>H26/8760</f>
        <v>0</v>
      </c>
      <c r="I74" s="122">
        <f>I26/8760</f>
        <v>8.6364611872146113E-2</v>
      </c>
      <c r="J74" s="122">
        <f>J26/8760</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121">
        <f>SUM(G76:J76)</f>
        <v>0</v>
      </c>
      <c r="G76" s="122">
        <f>G28/720</f>
        <v>0</v>
      </c>
      <c r="H76" s="122">
        <f>H28/720</f>
        <v>0</v>
      </c>
      <c r="I76" s="122">
        <f>I28/720</f>
        <v>0</v>
      </c>
      <c r="J76" s="122">
        <f>J28/720</f>
        <v>0</v>
      </c>
      <c r="K76" s="13"/>
    </row>
    <row r="77" spans="1:11" ht="30" customHeight="1">
      <c r="A77" s="5"/>
      <c r="B77" s="1"/>
      <c r="C77" s="12"/>
      <c r="D77" s="47" t="s">
        <v>29</v>
      </c>
      <c r="E77" s="68" t="s">
        <v>30</v>
      </c>
      <c r="F77" s="121">
        <f>SUM(H77:J77)</f>
        <v>2.2453391552511408</v>
      </c>
      <c r="G77" s="92"/>
      <c r="H77" s="126">
        <f>H78</f>
        <v>0</v>
      </c>
      <c r="I77" s="126">
        <f>I78+I79</f>
        <v>1.2706736301369859</v>
      </c>
      <c r="J77" s="124">
        <f>J78+J79+J80</f>
        <v>0.97466552511415483</v>
      </c>
      <c r="K77" s="13"/>
    </row>
    <row r="78" spans="1:11" ht="24" customHeight="1">
      <c r="A78" s="5"/>
      <c r="B78" s="1"/>
      <c r="C78" s="12"/>
      <c r="D78" s="47" t="s">
        <v>31</v>
      </c>
      <c r="E78" s="48" t="s">
        <v>5</v>
      </c>
      <c r="F78" s="121">
        <f>SUM(H78:J78)</f>
        <v>0</v>
      </c>
      <c r="G78" s="92"/>
      <c r="H78" s="122">
        <f>H30/720</f>
        <v>0</v>
      </c>
      <c r="I78" s="122">
        <f>I30/720</f>
        <v>0</v>
      </c>
      <c r="J78" s="122">
        <f>J30/720</f>
        <v>0</v>
      </c>
      <c r="K78" s="13"/>
    </row>
    <row r="79" spans="1:11" ht="24" customHeight="1">
      <c r="A79" s="5"/>
      <c r="B79" s="1"/>
      <c r="C79" s="12"/>
      <c r="D79" s="47" t="s">
        <v>32</v>
      </c>
      <c r="E79" s="48" t="s">
        <v>6</v>
      </c>
      <c r="F79" s="121">
        <f>SUM(I79:J79)</f>
        <v>1.2706736301369859</v>
      </c>
      <c r="G79" s="92"/>
      <c r="H79" s="92"/>
      <c r="I79" s="122">
        <f>I31/8760</f>
        <v>1.2706736301369859</v>
      </c>
      <c r="J79" s="122">
        <f>J31/8760</f>
        <v>0</v>
      </c>
      <c r="K79" s="13"/>
    </row>
    <row r="80" spans="1:11" ht="24" customHeight="1">
      <c r="A80" s="5"/>
      <c r="B80" s="1"/>
      <c r="C80" s="12"/>
      <c r="D80" s="47" t="s">
        <v>33</v>
      </c>
      <c r="E80" s="48" t="s">
        <v>7</v>
      </c>
      <c r="F80" s="121">
        <f>SUM(J80)</f>
        <v>0.97466552511415483</v>
      </c>
      <c r="G80" s="92"/>
      <c r="H80" s="92"/>
      <c r="I80" s="92"/>
      <c r="J80" s="122">
        <f>J32/8760</f>
        <v>0.97466552511415483</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121">
        <f>SUM(G82:J82)</f>
        <v>6.6565537671232882</v>
      </c>
      <c r="G82" s="126">
        <f>SUM(G83,G90,G94,G97,G100)</f>
        <v>0</v>
      </c>
      <c r="H82" s="126">
        <f>SUM(H83,H90,H94,H97,H100)</f>
        <v>5.3982773972602738</v>
      </c>
      <c r="I82" s="126">
        <f>SUM(I83,I90,I94,I97,I100)</f>
        <v>0.35360125570776257</v>
      </c>
      <c r="J82" s="124">
        <f>SUM(J83,J90,J94,J97,J100)</f>
        <v>0.90467511415525115</v>
      </c>
      <c r="K82" s="13"/>
    </row>
    <row r="83" spans="1:11" ht="24" customHeight="1">
      <c r="A83" s="5"/>
      <c r="B83" s="1"/>
      <c r="C83" s="12"/>
      <c r="D83" s="47" t="s">
        <v>36</v>
      </c>
      <c r="E83" s="48" t="s">
        <v>37</v>
      </c>
      <c r="F83" s="121">
        <f>SUM(G83:J83)</f>
        <v>2.4816041095890409</v>
      </c>
      <c r="G83" s="121">
        <f>SUM(G84:G89)</f>
        <v>0</v>
      </c>
      <c r="H83" s="121">
        <f>SUM(H84:H89)</f>
        <v>1.2233277397260274</v>
      </c>
      <c r="I83" s="121">
        <f>SUM(I84:I89)</f>
        <v>0.35360125570776257</v>
      </c>
      <c r="J83" s="124">
        <f>SUM(J84:J89)</f>
        <v>0.90467511415525115</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IF('[13]46 - передача'!$E$37="", "", '[13]46 - передача'!$E$37)</f>
        <v>ОАО "Кубаньэнергосбыт"</v>
      </c>
      <c r="F85" s="121">
        <f>SUM(G85:J85)</f>
        <v>1.1341801369863014</v>
      </c>
      <c r="G85" s="122">
        <f>G37/744</f>
        <v>0</v>
      </c>
      <c r="H85" s="122">
        <f t="shared" ref="H85:J88" si="1">H37/8760</f>
        <v>9.6335273972602747E-2</v>
      </c>
      <c r="I85" s="122">
        <f t="shared" si="1"/>
        <v>0.25966632420091323</v>
      </c>
      <c r="J85" s="122">
        <f t="shared" si="1"/>
        <v>0.77817853881278543</v>
      </c>
      <c r="K85" s="58"/>
    </row>
    <row r="86" spans="1:11" s="59" customFormat="1" ht="15" customHeight="1">
      <c r="A86" s="53"/>
      <c r="B86" s="2"/>
      <c r="C86" s="89" t="s">
        <v>17</v>
      </c>
      <c r="D86" s="61" t="s">
        <v>41</v>
      </c>
      <c r="E86" s="90" t="str">
        <f>IF('[13]46 - передача'!$E$38="", "", '[13]46 - передача'!$E$38)</f>
        <v>ОАО "НЭСК"</v>
      </c>
      <c r="F86" s="121">
        <f>SUM(G86:J86)</f>
        <v>0.2466466894977169</v>
      </c>
      <c r="G86" s="122">
        <f>G38/744</f>
        <v>0</v>
      </c>
      <c r="H86" s="122">
        <f t="shared" si="1"/>
        <v>2.6215182648401829E-2</v>
      </c>
      <c r="I86" s="122">
        <f t="shared" si="1"/>
        <v>9.3934931506849312E-2</v>
      </c>
      <c r="J86" s="122">
        <f t="shared" si="1"/>
        <v>0.12649657534246575</v>
      </c>
      <c r="K86" s="58"/>
    </row>
    <row r="87" spans="1:11" s="59" customFormat="1" ht="15" customHeight="1">
      <c r="A87" s="53"/>
      <c r="B87" s="2"/>
      <c r="C87" s="89" t="s">
        <v>17</v>
      </c>
      <c r="D87" s="61" t="s">
        <v>43</v>
      </c>
      <c r="E87" s="90" t="str">
        <f>IF('[13]46 - передача'!$E$39="", "", '[13]46 - передача'!$E$39)</f>
        <v>ОАО "Мосэнергосбыт"</v>
      </c>
      <c r="F87" s="121">
        <f>SUM(G87:J87)</f>
        <v>0.47551815068493147</v>
      </c>
      <c r="G87" s="122">
        <f>G39/744</f>
        <v>0</v>
      </c>
      <c r="H87" s="122">
        <f t="shared" si="1"/>
        <v>0.47551815068493147</v>
      </c>
      <c r="I87" s="122">
        <f t="shared" si="1"/>
        <v>0</v>
      </c>
      <c r="J87" s="122">
        <f t="shared" si="1"/>
        <v>0</v>
      </c>
      <c r="K87" s="58"/>
    </row>
    <row r="88" spans="1:11" s="59" customFormat="1" ht="15" customHeight="1">
      <c r="A88" s="53"/>
      <c r="B88" s="2"/>
      <c r="C88" s="89" t="s">
        <v>17</v>
      </c>
      <c r="D88" s="61" t="s">
        <v>45</v>
      </c>
      <c r="E88" s="90" t="str">
        <f>IF('[13]46 - передача'!$E$40="", "", '[13]46 - передача'!$E$40)</f>
        <v>ЗАО "МАРЭМ+"</v>
      </c>
      <c r="F88" s="121">
        <f>SUM(G88:J88)</f>
        <v>0.62525913242009135</v>
      </c>
      <c r="G88" s="122">
        <f>G40/744</f>
        <v>0</v>
      </c>
      <c r="H88" s="122">
        <f t="shared" si="1"/>
        <v>0.62525913242009135</v>
      </c>
      <c r="I88" s="122">
        <f t="shared" si="1"/>
        <v>0</v>
      </c>
      <c r="J88" s="122">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121">
        <f>SUM(G90:J90)</f>
        <v>4.1749496575342464</v>
      </c>
      <c r="G90" s="121">
        <f>SUM(G91:G93)</f>
        <v>0</v>
      </c>
      <c r="H90" s="121">
        <f>SUM(H91:H93)</f>
        <v>4.1749496575342464</v>
      </c>
      <c r="I90" s="121">
        <f>SUM(I91:I93)</f>
        <v>0</v>
      </c>
      <c r="J90" s="124">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IF('[13]46 - передача'!$E$44="", "", '[13]46 - передача'!$E$44)</f>
        <v>ОАО "НЭСК-электросети"</v>
      </c>
      <c r="F92" s="121">
        <f>SUM(G92:J92)</f>
        <v>4.1749496575342464</v>
      </c>
      <c r="G92" s="122">
        <f>G44/744</f>
        <v>0</v>
      </c>
      <c r="H92" s="122">
        <f>H44/8760</f>
        <v>4.1749496575342464</v>
      </c>
      <c r="I92" s="122">
        <f>I44/8760</f>
        <v>0</v>
      </c>
      <c r="J92" s="122">
        <f>J44/8760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121">
        <f>SUM(G94:J94)</f>
        <v>0</v>
      </c>
      <c r="G94" s="121">
        <f>SUM(G95:G96)</f>
        <v>0</v>
      </c>
      <c r="H94" s="121">
        <f>SUM(H95:H96)</f>
        <v>0</v>
      </c>
      <c r="I94" s="121">
        <f>SUM(I95:I96)</f>
        <v>0</v>
      </c>
      <c r="J94" s="124">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126">
        <f>SUM(G97:J97)</f>
        <v>0</v>
      </c>
      <c r="G97" s="126">
        <f>SUM(G98:G99)</f>
        <v>0</v>
      </c>
      <c r="H97" s="126">
        <f>SUM(H98:H99)</f>
        <v>0</v>
      </c>
      <c r="I97" s="126">
        <f>SUM(I98:I99)</f>
        <v>0</v>
      </c>
      <c r="J97" s="124">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121">
        <f>SUM(G100:J100)</f>
        <v>0</v>
      </c>
      <c r="G100" s="121">
        <f>SUM(G101:G102)</f>
        <v>0</v>
      </c>
      <c r="H100" s="121">
        <f>SUM(H101:H102)</f>
        <v>0</v>
      </c>
      <c r="I100" s="121">
        <f>SUM(I101:I102)</f>
        <v>0</v>
      </c>
      <c r="J100" s="124">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121">
        <f>SUM(G103:I103)</f>
        <v>2.2453391552511408</v>
      </c>
      <c r="G103" s="126">
        <f>SUM(G78:J78)</f>
        <v>0</v>
      </c>
      <c r="H103" s="126">
        <f>SUM(G79:J79)</f>
        <v>1.2706736301369859</v>
      </c>
      <c r="I103" s="126">
        <f>SUM(G80:J80)</f>
        <v>0.97466552511415483</v>
      </c>
      <c r="J103" s="82"/>
      <c r="K103" s="13"/>
    </row>
    <row r="104" spans="1:11" ht="30" customHeight="1">
      <c r="A104" s="5"/>
      <c r="B104" s="1"/>
      <c r="C104" s="12"/>
      <c r="D104" s="47" t="s">
        <v>65</v>
      </c>
      <c r="E104" s="68" t="s">
        <v>66</v>
      </c>
      <c r="F104" s="121">
        <f t="shared" ref="F104:F112" si="2">SUM(G104:J104)</f>
        <v>0</v>
      </c>
      <c r="G104" s="122">
        <f>G56/720</f>
        <v>0</v>
      </c>
      <c r="H104" s="122">
        <f>H56/744</f>
        <v>0</v>
      </c>
      <c r="I104" s="122">
        <f>I56/720</f>
        <v>0</v>
      </c>
      <c r="J104" s="122">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121">
        <f>SUM(G106:J106)</f>
        <v>0.14482294520547945</v>
      </c>
      <c r="G106" s="126">
        <f>SUM(G107:G108)</f>
        <v>0</v>
      </c>
      <c r="H106" s="126">
        <f>SUM(H107:H108)</f>
        <v>4.6061073059360733E-2</v>
      </c>
      <c r="I106" s="126">
        <f>SUM(I107:I108)</f>
        <v>2.8771461187214614E-2</v>
      </c>
      <c r="J106" s="124">
        <f>SUM(J107:J108)</f>
        <v>6.9990410958904112E-2</v>
      </c>
      <c r="K106" s="13"/>
    </row>
    <row r="107" spans="1:11" ht="24" customHeight="1">
      <c r="A107" s="5"/>
      <c r="B107" s="1"/>
      <c r="C107" s="12"/>
      <c r="D107" s="47" t="s">
        <v>69</v>
      </c>
      <c r="E107" s="48" t="s">
        <v>70</v>
      </c>
      <c r="F107" s="121">
        <f t="shared" si="2"/>
        <v>0</v>
      </c>
      <c r="G107" s="122">
        <f>G59/720</f>
        <v>0</v>
      </c>
      <c r="H107" s="122">
        <f t="shared" ref="H107:J107" si="3">H59/744</f>
        <v>0</v>
      </c>
      <c r="I107" s="122">
        <f t="shared" si="3"/>
        <v>0</v>
      </c>
      <c r="J107" s="122">
        <f t="shared" si="3"/>
        <v>0</v>
      </c>
      <c r="K107" s="13"/>
    </row>
    <row r="108" spans="1:11" ht="24" customHeight="1">
      <c r="A108" s="5"/>
      <c r="B108" s="1"/>
      <c r="C108" s="12"/>
      <c r="D108" s="47" t="s">
        <v>71</v>
      </c>
      <c r="E108" s="83" t="s">
        <v>72</v>
      </c>
      <c r="F108" s="121">
        <f t="shared" si="2"/>
        <v>0.14482294520547945</v>
      </c>
      <c r="G108" s="122">
        <f>G60/720</f>
        <v>0</v>
      </c>
      <c r="H108" s="122">
        <f>H60/8760</f>
        <v>4.6061073059360733E-2</v>
      </c>
      <c r="I108" s="122">
        <f>I60/8760</f>
        <v>2.8771461187214614E-2</v>
      </c>
      <c r="J108" s="122">
        <f>J60/8760</f>
        <v>6.9990410958904112E-2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121">
        <f t="shared" si="2"/>
        <v>0</v>
      </c>
      <c r="G110" s="122">
        <f t="shared" ref="G110:J111" si="4">G62/720</f>
        <v>0</v>
      </c>
      <c r="H110" s="122">
        <f t="shared" si="4"/>
        <v>0</v>
      </c>
      <c r="I110" s="122">
        <f t="shared" si="4"/>
        <v>0</v>
      </c>
      <c r="J110" s="122">
        <f t="shared" si="4"/>
        <v>0</v>
      </c>
      <c r="K110" s="13"/>
    </row>
    <row r="111" spans="1:11" ht="30" customHeight="1">
      <c r="A111" s="5"/>
      <c r="B111" s="1"/>
      <c r="C111" s="12"/>
      <c r="D111" s="47" t="s">
        <v>75</v>
      </c>
      <c r="E111" s="68" t="s">
        <v>76</v>
      </c>
      <c r="F111" s="121">
        <f t="shared" si="2"/>
        <v>0</v>
      </c>
      <c r="G111" s="122">
        <f t="shared" si="4"/>
        <v>0</v>
      </c>
      <c r="H111" s="122">
        <f t="shared" si="4"/>
        <v>0</v>
      </c>
      <c r="I111" s="122">
        <f t="shared" si="4"/>
        <v>0</v>
      </c>
      <c r="J111" s="122">
        <f t="shared" si="4"/>
        <v>0</v>
      </c>
      <c r="K111" s="13"/>
    </row>
    <row r="112" spans="1:11" ht="30" customHeight="1">
      <c r="A112" s="5"/>
      <c r="B112" s="1"/>
      <c r="C112" s="12"/>
      <c r="D112" s="84" t="s">
        <v>77</v>
      </c>
      <c r="E112" s="85" t="s">
        <v>78</v>
      </c>
      <c r="F112" s="128">
        <f t="shared" si="2"/>
        <v>6.5572547391923308E-16</v>
      </c>
      <c r="G112" s="129">
        <f>G66-G82-G103-G104-G106+G110-G111</f>
        <v>0</v>
      </c>
      <c r="H112" s="129">
        <f>H66+H77-H82-H103-H104-H106+H110-H111</f>
        <v>1.0685896612017132E-15</v>
      </c>
      <c r="I112" s="129">
        <f>I66+I77-I82-I103-I104-I106+I110-I111</f>
        <v>1.7347234759768071E-17</v>
      </c>
      <c r="J112" s="130">
        <f>J66+J77-J82-J104-J106+J110-J111</f>
        <v>-4.3021142204224816E-16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119">
        <f>SUM(G114:J114)</f>
        <v>10.55</v>
      </c>
      <c r="G114" s="131"/>
      <c r="H114" s="131">
        <v>10.55</v>
      </c>
      <c r="I114" s="131"/>
      <c r="J114" s="131"/>
      <c r="K114" s="13"/>
    </row>
    <row r="115" spans="1:11" ht="30" customHeight="1">
      <c r="A115" s="5"/>
      <c r="B115" s="1"/>
      <c r="C115" s="12"/>
      <c r="D115" s="84" t="s">
        <v>29</v>
      </c>
      <c r="E115" s="95" t="s">
        <v>83</v>
      </c>
      <c r="F115" s="129">
        <f>SUM(G115:J115)</f>
        <v>18.32</v>
      </c>
      <c r="G115" s="132"/>
      <c r="H115" s="131">
        <v>12.6</v>
      </c>
      <c r="I115" s="131">
        <v>5.72</v>
      </c>
      <c r="J115" s="127"/>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119">
        <f>SUM(G117:J117)</f>
        <v>30798.960618000001</v>
      </c>
      <c r="G117" s="133">
        <f>SUM(G118,G121,G124)</f>
        <v>0</v>
      </c>
      <c r="H117" s="133">
        <f>SUM(H118,H121,H124)</f>
        <v>30798.960618000001</v>
      </c>
      <c r="I117" s="133">
        <f>SUM(I118,I121,I124)</f>
        <v>0</v>
      </c>
      <c r="J117" s="134">
        <f>SUM(J118,J121,J124)</f>
        <v>0</v>
      </c>
      <c r="K117" s="13"/>
    </row>
    <row r="118" spans="1:11" s="59" customFormat="1" ht="24" customHeight="1">
      <c r="A118" s="53"/>
      <c r="B118" s="2"/>
      <c r="C118" s="54"/>
      <c r="D118" s="47" t="s">
        <v>12</v>
      </c>
      <c r="E118" s="78" t="s">
        <v>85</v>
      </c>
      <c r="F118" s="126">
        <f>SUM(G118:J118)</f>
        <v>0</v>
      </c>
      <c r="G118" s="126">
        <f>SUM(G119:G120)</f>
        <v>0</v>
      </c>
      <c r="H118" s="126">
        <f>SUM(H119:H120)</f>
        <v>0</v>
      </c>
      <c r="I118" s="126">
        <f>SUM(I119:I120)</f>
        <v>0</v>
      </c>
      <c r="J118" s="124">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126">
        <f>SUM(G121:J121)</f>
        <v>0</v>
      </c>
      <c r="G121" s="126">
        <f>SUM(G122:G123)</f>
        <v>0</v>
      </c>
      <c r="H121" s="126">
        <f>SUM(H122:H123)</f>
        <v>0</v>
      </c>
      <c r="I121" s="126">
        <f>SUM(I122:I123)</f>
        <v>0</v>
      </c>
      <c r="J121" s="124">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126">
        <f>SUM(G124:J124)</f>
        <v>30798.960618000001</v>
      </c>
      <c r="G124" s="126">
        <f>SUM(G125:G127)</f>
        <v>0</v>
      </c>
      <c r="H124" s="126">
        <f>SUM(H125:H127)</f>
        <v>30798.960618000001</v>
      </c>
      <c r="I124" s="126">
        <f>SUM(I125:I127)</f>
        <v>0</v>
      </c>
      <c r="J124" s="124">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121">
        <f>SUM(G126:J126)</f>
        <v>30798.960618000001</v>
      </c>
      <c r="G126" s="122"/>
      <c r="H126" s="122">
        <f>H114*243277.73/1000*12</f>
        <v>30798.960618000001</v>
      </c>
      <c r="I126" s="122"/>
      <c r="J126" s="125"/>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119">
        <f>SUM(G129:J129)</f>
        <v>0</v>
      </c>
      <c r="G129" s="118">
        <f>SUM(G130:G131)</f>
        <v>0</v>
      </c>
      <c r="H129" s="118">
        <f>SUM(H130:H131)</f>
        <v>0</v>
      </c>
      <c r="I129" s="118">
        <f>SUM(I130:I131)</f>
        <v>0</v>
      </c>
      <c r="J129" s="120">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119">
        <f>SUM(G133:J133)</f>
        <v>29985.645</v>
      </c>
      <c r="G133" s="118">
        <f>SUM(G134,G137,G140)</f>
        <v>0</v>
      </c>
      <c r="H133" s="118">
        <f>SUM(H134,H137,H140)</f>
        <v>29985.645</v>
      </c>
      <c r="I133" s="118">
        <f>SUM(I134,I137,I140)</f>
        <v>0</v>
      </c>
      <c r="J133" s="120">
        <f>SUM(J134,J137,J140)</f>
        <v>0</v>
      </c>
      <c r="K133" s="58"/>
    </row>
    <row r="134" spans="1:11" ht="24" customHeight="1">
      <c r="C134" s="54"/>
      <c r="D134" s="47" t="s">
        <v>12</v>
      </c>
      <c r="E134" s="78" t="s">
        <v>85</v>
      </c>
      <c r="F134" s="126">
        <f>SUM(G134:J134)</f>
        <v>0</v>
      </c>
      <c r="G134" s="126">
        <f>SUM(G135:G136)</f>
        <v>0</v>
      </c>
      <c r="H134" s="126">
        <f>SUM(H135:H136)</f>
        <v>0</v>
      </c>
      <c r="I134" s="126">
        <f>SUM(I135:I136)</f>
        <v>0</v>
      </c>
      <c r="J134" s="124">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126">
        <f>SUM(G137:J137)</f>
        <v>0</v>
      </c>
      <c r="G137" s="126">
        <f>SUM(G138:G139)</f>
        <v>0</v>
      </c>
      <c r="H137" s="126">
        <f>SUM(H138:H139)</f>
        <v>0</v>
      </c>
      <c r="I137" s="126">
        <f>SUM(I138:I139)</f>
        <v>0</v>
      </c>
      <c r="J137" s="124">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126">
        <f>SUM(G140:J140)</f>
        <v>29985.645</v>
      </c>
      <c r="G140" s="126">
        <f>SUM(G141:G143)</f>
        <v>0</v>
      </c>
      <c r="H140" s="126">
        <f>SUM(H141:H143)</f>
        <v>29985.645</v>
      </c>
      <c r="I140" s="126">
        <f>SUM(I141:I143)</f>
        <v>0</v>
      </c>
      <c r="J140" s="124">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IF('[13]46 - передача'!$E$126="", "", '[13]46 - передача'!$E$126)</f>
        <v>ОАО Кубаньэнерго за содержание сетей</v>
      </c>
      <c r="F142" s="121">
        <f>SUM(G142:J142)</f>
        <v>29985.645</v>
      </c>
      <c r="G142" s="122"/>
      <c r="H142" s="122">
        <v>29985.645</v>
      </c>
      <c r="I142" s="122"/>
      <c r="J142" s="125"/>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126">
        <f>SUM(G145:J145)</f>
        <v>0</v>
      </c>
      <c r="G145" s="126">
        <f>SUM(G146:G147)</f>
        <v>0</v>
      </c>
      <c r="H145" s="126">
        <f>SUM(H146:H147)</f>
        <v>0</v>
      </c>
      <c r="I145" s="126">
        <f>SUM(I146:I147)</f>
        <v>0</v>
      </c>
      <c r="J145" s="124">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WVO983182:WVR98318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98</v>
      </c>
      <c r="E9" s="141"/>
      <c r="F9" s="141"/>
      <c r="G9" s="141"/>
      <c r="H9" s="141"/>
      <c r="I9" s="141"/>
      <c r="J9" s="142"/>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2</v>
      </c>
      <c r="F12" s="16"/>
      <c r="G12" s="143"/>
      <c r="H12" s="143"/>
      <c r="I12" s="16"/>
      <c r="J12" s="16"/>
      <c r="K12" s="13"/>
    </row>
    <row r="13" spans="1:12" ht="12" customHeight="1">
      <c r="A13" s="5"/>
      <c r="B13" s="1"/>
      <c r="C13" s="12"/>
      <c r="D13" s="14"/>
      <c r="E13" s="1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44">
        <f>SUM(G18:J18)</f>
        <v>5691.5329999999994</v>
      </c>
      <c r="G18" s="45">
        <f>SUM(G19,G20,G24,G28)</f>
        <v>0</v>
      </c>
      <c r="H18" s="45">
        <f>SUM(H19,H20,H24,H28)</f>
        <v>5614.6809999999996</v>
      </c>
      <c r="I18" s="45">
        <f>SUM(I19,I20,I24,I28)</f>
        <v>76.852000000000004</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5614.6809999999996</v>
      </c>
      <c r="G20" s="49">
        <f>SUM(G21:G23)</f>
        <v>0</v>
      </c>
      <c r="H20" s="49">
        <f>SUM(H21:H23)</f>
        <v>5614.6809999999996</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5614.6809999999996</v>
      </c>
      <c r="G22" s="50"/>
      <c r="H22" s="50">
        <v>5614.6809999999996</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76.852000000000004</v>
      </c>
      <c r="G24" s="49">
        <f>SUM(G25:G27)</f>
        <v>0</v>
      </c>
      <c r="H24" s="49">
        <f>SUM(H25:H27)</f>
        <v>0</v>
      </c>
      <c r="I24" s="49">
        <f>SUM(I25:I27)</f>
        <v>76.852000000000004</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76.852000000000004</v>
      </c>
      <c r="G26" s="50"/>
      <c r="H26" s="50"/>
      <c r="I26" s="50">
        <v>76.852000000000004</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1452.9919999999993</v>
      </c>
      <c r="G29" s="69"/>
      <c r="H29" s="70">
        <f>H30</f>
        <v>0</v>
      </c>
      <c r="I29" s="70">
        <f>I30+I31</f>
        <v>846.62799999999959</v>
      </c>
      <c r="J29" s="52">
        <f>J30+J31+J32</f>
        <v>606.36399999999958</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846.62799999999959</v>
      </c>
      <c r="G31" s="69"/>
      <c r="H31" s="69"/>
      <c r="I31" s="50">
        <f>H22-H34-H60</f>
        <v>846.62799999999959</v>
      </c>
      <c r="J31" s="51"/>
      <c r="K31" s="13"/>
    </row>
    <row r="32" spans="1:11" ht="24" customHeight="1">
      <c r="A32" s="5"/>
      <c r="B32" s="1"/>
      <c r="C32" s="12"/>
      <c r="D32" s="47" t="s">
        <v>33</v>
      </c>
      <c r="E32" s="48" t="s">
        <v>7</v>
      </c>
      <c r="F32" s="49">
        <f>SUM(J32)</f>
        <v>606.36399999999958</v>
      </c>
      <c r="G32" s="71"/>
      <c r="H32" s="71"/>
      <c r="I32" s="71"/>
      <c r="J32" s="72">
        <f>I26+I31-I34-I60</f>
        <v>606.36399999999958</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5567.701</v>
      </c>
      <c r="G34" s="70">
        <f>SUM(G35,G42,G46,G49,G52)</f>
        <v>0</v>
      </c>
      <c r="H34" s="70">
        <f>SUM(H35,H42,H46,H49,H52)</f>
        <v>4696.451</v>
      </c>
      <c r="I34" s="70">
        <f>SUM(I35,I42,I46,I49,I52)</f>
        <v>270.40899999999999</v>
      </c>
      <c r="J34" s="52">
        <f>SUM(J35,J42,J46,J49,J52)</f>
        <v>600.84100000000001</v>
      </c>
      <c r="K34" s="13"/>
    </row>
    <row r="35" spans="1:11" ht="24" customHeight="1">
      <c r="A35" s="5"/>
      <c r="B35" s="1"/>
      <c r="C35" s="12"/>
      <c r="D35" s="47" t="s">
        <v>36</v>
      </c>
      <c r="E35" s="48" t="s">
        <v>37</v>
      </c>
      <c r="F35" s="49">
        <f>SUM(G35:J35)</f>
        <v>1742.973</v>
      </c>
      <c r="G35" s="49">
        <f>SUM(G36:G41)</f>
        <v>0</v>
      </c>
      <c r="H35" s="49">
        <f>SUM(H36:H41)</f>
        <v>871.72300000000007</v>
      </c>
      <c r="I35" s="49">
        <f>SUM(I36:I41)</f>
        <v>270.40899999999999</v>
      </c>
      <c r="J35" s="52">
        <f>SUM(J36:J41)</f>
        <v>600.84100000000001</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787.81299999999999</v>
      </c>
      <c r="G37" s="50"/>
      <c r="H37" s="50">
        <v>97.59</v>
      </c>
      <c r="I37" s="50">
        <v>178.983</v>
      </c>
      <c r="J37" s="63">
        <v>511.24</v>
      </c>
      <c r="K37" s="58"/>
    </row>
    <row r="38" spans="1:11" s="59" customFormat="1" ht="15" customHeight="1">
      <c r="A38" s="53"/>
      <c r="B38" s="2"/>
      <c r="C38" s="60" t="s">
        <v>17</v>
      </c>
      <c r="D38" s="61" t="s">
        <v>41</v>
      </c>
      <c r="E38" s="62" t="s">
        <v>42</v>
      </c>
      <c r="F38" s="49">
        <f>SUM(G38:J38)</f>
        <v>206.11099999999999</v>
      </c>
      <c r="G38" s="50"/>
      <c r="H38" s="50">
        <v>25.084</v>
      </c>
      <c r="I38" s="50">
        <v>91.426000000000002</v>
      </c>
      <c r="J38" s="63">
        <v>89.600999999999999</v>
      </c>
      <c r="K38" s="58"/>
    </row>
    <row r="39" spans="1:11" s="59" customFormat="1" ht="15" customHeight="1">
      <c r="A39" s="53"/>
      <c r="B39" s="2"/>
      <c r="C39" s="60" t="s">
        <v>17</v>
      </c>
      <c r="D39" s="61" t="s">
        <v>43</v>
      </c>
      <c r="E39" s="62" t="s">
        <v>44</v>
      </c>
      <c r="F39" s="49">
        <f>SUM(G39:J39)</f>
        <v>294.62700000000001</v>
      </c>
      <c r="G39" s="50"/>
      <c r="H39" s="50">
        <v>294.62700000000001</v>
      </c>
      <c r="I39" s="50"/>
      <c r="J39" s="63"/>
      <c r="K39" s="58"/>
    </row>
    <row r="40" spans="1:11" s="59" customFormat="1" ht="15" customHeight="1">
      <c r="A40" s="53"/>
      <c r="B40" s="2"/>
      <c r="C40" s="60" t="s">
        <v>17</v>
      </c>
      <c r="D40" s="61" t="s">
        <v>45</v>
      </c>
      <c r="E40" s="62" t="s">
        <v>46</v>
      </c>
      <c r="F40" s="49">
        <f>SUM(G40:J40)</f>
        <v>454.42200000000003</v>
      </c>
      <c r="G40" s="50"/>
      <c r="H40" s="50">
        <v>454.42200000000003</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3824.7280000000001</v>
      </c>
      <c r="G42" s="49">
        <f>SUM(G43:G45)</f>
        <v>0</v>
      </c>
      <c r="H42" s="49">
        <f>SUM(H43:H45)</f>
        <v>3824.7280000000001</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3824.7280000000001</v>
      </c>
      <c r="G44" s="50"/>
      <c r="H44" s="50">
        <v>3824.7280000000001</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1452.9919999999993</v>
      </c>
      <c r="G55" s="70">
        <f>SUM(G30:J30)</f>
        <v>0</v>
      </c>
      <c r="H55" s="70">
        <f>SUM(G31:J31)</f>
        <v>846.62799999999959</v>
      </c>
      <c r="I55" s="70">
        <f>SUM(G32:J32)</f>
        <v>606.36399999999958</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123.83199999999999</v>
      </c>
      <c r="G58" s="70">
        <f>SUM(G59:G60)</f>
        <v>0</v>
      </c>
      <c r="H58" s="70">
        <f>SUM(H59:H60)</f>
        <v>71.602000000000004</v>
      </c>
      <c r="I58" s="70">
        <f>SUM(I59:I60)</f>
        <v>46.707000000000001</v>
      </c>
      <c r="J58" s="52">
        <f>SUM(J59:J60)</f>
        <v>5.5229999999999997</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123.83199999999999</v>
      </c>
      <c r="G60" s="50"/>
      <c r="H60" s="50">
        <v>71.602000000000004</v>
      </c>
      <c r="I60" s="50">
        <v>46.707000000000001</v>
      </c>
      <c r="J60" s="51">
        <v>5.5229999999999997</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-4.6540549192286562E-13</v>
      </c>
      <c r="G64" s="87">
        <f>G18-G34-G55-G56-G58+G62-G63</f>
        <v>0</v>
      </c>
      <c r="H64" s="87">
        <f>H18+H29-H34-H55-H56-H58+H62-H63</f>
        <v>-2.8421709430404007E-14</v>
      </c>
      <c r="I64" s="87">
        <f>I18+I29-I34-I55-I56-I58+I62-I63</f>
        <v>-7.1054273576010019E-15</v>
      </c>
      <c r="J64" s="88">
        <f>J18+J29-J34-J56-J58+J62-J63</f>
        <v>-4.2987835513486061E-13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44">
        <f>SUM(G66:J66)</f>
        <v>8.4695431547619044</v>
      </c>
      <c r="G66" s="45">
        <f>SUM(G67,G68,G72,G76)</f>
        <v>0</v>
      </c>
      <c r="H66" s="45">
        <f>SUM(H67,H68,H72,H76)</f>
        <v>8.3551800595238088</v>
      </c>
      <c r="I66" s="45">
        <f>SUM(I67,I68,I72,I76)</f>
        <v>0.11436309523809525</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8.3551800595238088</v>
      </c>
      <c r="G68" s="49">
        <f>SUM(G69:G71)</f>
        <v>0</v>
      </c>
      <c r="H68" s="49">
        <f>SUM(H69:H71)</f>
        <v>8.3551800595238088</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IF('[2]46 - передача'!$E$22="", "", '[2]46 - передача'!$E$22)</f>
        <v>ОАО "Кубаньэнерго"</v>
      </c>
      <c r="F70" s="49">
        <f>SUM(G70:J70)</f>
        <v>8.3551800595238088</v>
      </c>
      <c r="G70" s="50">
        <f>G22/720</f>
        <v>0</v>
      </c>
      <c r="H70" s="50">
        <f>H22/672</f>
        <v>8.3551800595238088</v>
      </c>
      <c r="I70" s="50">
        <f>I22/720</f>
        <v>0</v>
      </c>
      <c r="J70" s="50">
        <f>J22/720</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0.11436309523809525</v>
      </c>
      <c r="G72" s="49">
        <f>SUM(G73:G75)</f>
        <v>0</v>
      </c>
      <c r="H72" s="49">
        <f>SUM(H73:H75)</f>
        <v>0</v>
      </c>
      <c r="I72" s="49">
        <f>SUM(I73:I75)</f>
        <v>0.11436309523809525</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IF('[2]46 - передача'!$E$26="", "", '[2]46 - передача'!$E$26)</f>
        <v>Филиал КВЭП ЗАО "РАМО-М"</v>
      </c>
      <c r="F74" s="49">
        <f>SUM(G74:J74)</f>
        <v>0.11436309523809525</v>
      </c>
      <c r="G74" s="50">
        <f>G26/720</f>
        <v>0</v>
      </c>
      <c r="H74" s="50">
        <f>H26/744</f>
        <v>0</v>
      </c>
      <c r="I74" s="50">
        <f>I26/672</f>
        <v>0.11436309523809525</v>
      </c>
      <c r="J74" s="50">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2.1621904761904749</v>
      </c>
      <c r="G77" s="92"/>
      <c r="H77" s="70">
        <f>H78</f>
        <v>0</v>
      </c>
      <c r="I77" s="70">
        <f>I78+I79</f>
        <v>1.2598630952380947</v>
      </c>
      <c r="J77" s="52">
        <f>J78+J79+J80</f>
        <v>0.9023273809523803</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1.2598630952380947</v>
      </c>
      <c r="G79" s="92"/>
      <c r="H79" s="92"/>
      <c r="I79" s="50">
        <f>I31/672</f>
        <v>1.2598630952380947</v>
      </c>
      <c r="J79" s="50">
        <f>J31/744</f>
        <v>0</v>
      </c>
      <c r="K79" s="13"/>
    </row>
    <row r="80" spans="1:11" ht="24" customHeight="1">
      <c r="A80" s="5"/>
      <c r="B80" s="1"/>
      <c r="C80" s="12"/>
      <c r="D80" s="47" t="s">
        <v>33</v>
      </c>
      <c r="E80" s="48" t="s">
        <v>7</v>
      </c>
      <c r="F80" s="49">
        <f>SUM(J80)</f>
        <v>0.9023273809523803</v>
      </c>
      <c r="G80" s="92"/>
      <c r="H80" s="92"/>
      <c r="I80" s="92"/>
      <c r="J80" s="50">
        <f>J32/672</f>
        <v>0.9023273809523803</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8.2852693452380954</v>
      </c>
      <c r="G82" s="70">
        <f>SUM(G83,G90,G94,G97,G100)</f>
        <v>0</v>
      </c>
      <c r="H82" s="70">
        <f>SUM(H83,H90,H94,H97,H100)</f>
        <v>6.9887663690476192</v>
      </c>
      <c r="I82" s="70">
        <f>SUM(I83,I90,I94,I97,I100)</f>
        <v>0.40239434523809525</v>
      </c>
      <c r="J82" s="52">
        <f>SUM(J83,J90,J94,J97,J100)</f>
        <v>0.89410863095238102</v>
      </c>
      <c r="K82" s="13"/>
    </row>
    <row r="83" spans="1:11" ht="24" customHeight="1">
      <c r="A83" s="5"/>
      <c r="B83" s="1"/>
      <c r="C83" s="12"/>
      <c r="D83" s="47" t="s">
        <v>36</v>
      </c>
      <c r="E83" s="48" t="s">
        <v>37</v>
      </c>
      <c r="F83" s="49">
        <f>SUM(G83:J83)</f>
        <v>2.5937098214285714</v>
      </c>
      <c r="G83" s="49">
        <f>SUM(G84:G89)</f>
        <v>0</v>
      </c>
      <c r="H83" s="49">
        <f>SUM(H84:H89)</f>
        <v>1.2972068452380952</v>
      </c>
      <c r="I83" s="49">
        <f>SUM(I84:I89)</f>
        <v>0.40239434523809525</v>
      </c>
      <c r="J83" s="52">
        <f>SUM(J84:J89)</f>
        <v>0.89410863095238102</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IF('[2]46 - передача'!$E$37="", "", '[2]46 - передача'!$E$37)</f>
        <v>ОАО "Кубаньэнергосбыт"</v>
      </c>
      <c r="F85" s="49">
        <f>SUM(G85:J85)</f>
        <v>1.1723407738095237</v>
      </c>
      <c r="G85" s="50">
        <f>G37/744</f>
        <v>0</v>
      </c>
      <c r="H85" s="50">
        <f t="shared" ref="H85:J88" si="1">H37/672</f>
        <v>0.1452232142857143</v>
      </c>
      <c r="I85" s="50">
        <f t="shared" si="1"/>
        <v>0.26634374999999999</v>
      </c>
      <c r="J85" s="50">
        <f t="shared" si="1"/>
        <v>0.76077380952380957</v>
      </c>
      <c r="K85" s="58"/>
    </row>
    <row r="86" spans="1:11" s="59" customFormat="1" ht="15" customHeight="1">
      <c r="A86" s="53"/>
      <c r="B86" s="2"/>
      <c r="C86" s="89" t="s">
        <v>17</v>
      </c>
      <c r="D86" s="61" t="s">
        <v>41</v>
      </c>
      <c r="E86" s="90" t="str">
        <f>IF('[2]46 - передача'!$E$38="", "", '[2]46 - передача'!$E$38)</f>
        <v>ОАО "НЭСК"</v>
      </c>
      <c r="F86" s="49">
        <f>SUM(G86:J86)</f>
        <v>0.30671279761904757</v>
      </c>
      <c r="G86" s="50">
        <f>G38/744</f>
        <v>0</v>
      </c>
      <c r="H86" s="50">
        <f t="shared" si="1"/>
        <v>3.7327380952380952E-2</v>
      </c>
      <c r="I86" s="50">
        <f t="shared" si="1"/>
        <v>0.13605059523809523</v>
      </c>
      <c r="J86" s="50">
        <f t="shared" si="1"/>
        <v>0.13333482142857142</v>
      </c>
      <c r="K86" s="58"/>
    </row>
    <row r="87" spans="1:11" s="59" customFormat="1" ht="15" customHeight="1">
      <c r="A87" s="53"/>
      <c r="B87" s="2"/>
      <c r="C87" s="89" t="s">
        <v>17</v>
      </c>
      <c r="D87" s="61" t="s">
        <v>43</v>
      </c>
      <c r="E87" s="90" t="str">
        <f>IF('[2]46 - передача'!$E$39="", "", '[2]46 - передача'!$E$39)</f>
        <v>ОАО "Мосэнергосбыт"</v>
      </c>
      <c r="F87" s="49">
        <f>SUM(G87:J87)</f>
        <v>0.43843303571428571</v>
      </c>
      <c r="G87" s="50">
        <f>G39/744</f>
        <v>0</v>
      </c>
      <c r="H87" s="50">
        <f t="shared" si="1"/>
        <v>0.43843303571428571</v>
      </c>
      <c r="I87" s="50">
        <f t="shared" si="1"/>
        <v>0</v>
      </c>
      <c r="J87" s="50">
        <f t="shared" si="1"/>
        <v>0</v>
      </c>
      <c r="K87" s="58"/>
    </row>
    <row r="88" spans="1:11" s="59" customFormat="1" ht="15" customHeight="1">
      <c r="A88" s="53"/>
      <c r="B88" s="2"/>
      <c r="C88" s="89" t="s">
        <v>17</v>
      </c>
      <c r="D88" s="61" t="s">
        <v>45</v>
      </c>
      <c r="E88" s="90" t="str">
        <f>IF('[2]46 - передача'!$E$40="", "", '[2]46 - передача'!$E$40)</f>
        <v>ЗАО "МАРЭМ+"</v>
      </c>
      <c r="F88" s="49">
        <f>SUM(G88:J88)</f>
        <v>0.6762232142857143</v>
      </c>
      <c r="G88" s="50">
        <f>G40/744</f>
        <v>0</v>
      </c>
      <c r="H88" s="50">
        <f t="shared" si="1"/>
        <v>0.6762232142857143</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5.6915595238095236</v>
      </c>
      <c r="G90" s="49">
        <f>SUM(G91:G93)</f>
        <v>0</v>
      </c>
      <c r="H90" s="49">
        <f>SUM(H91:H93)</f>
        <v>5.6915595238095236</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IF('[2]46 - передача'!$E$44="", "", '[2]46 - передача'!$E$44)</f>
        <v>ОАО "НЭСК-электросети"</v>
      </c>
      <c r="F92" s="49">
        <f>SUM(G92:J92)</f>
        <v>5.6915595238095236</v>
      </c>
      <c r="G92" s="50">
        <f>G44/744</f>
        <v>0</v>
      </c>
      <c r="H92" s="50">
        <f>H44/672</f>
        <v>5.6915595238095236</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2.1621904761904749</v>
      </c>
      <c r="G103" s="70">
        <f>SUM(G78:J78)</f>
        <v>0</v>
      </c>
      <c r="H103" s="70">
        <f>SUM(G79:J79)</f>
        <v>1.2598630952380947</v>
      </c>
      <c r="I103" s="70">
        <f>SUM(G80:J80)</f>
        <v>0.9023273809523803</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0.18427380952380953</v>
      </c>
      <c r="G106" s="70">
        <f>SUM(G107:G108)</f>
        <v>0</v>
      </c>
      <c r="H106" s="70">
        <f>SUM(H107:H108)</f>
        <v>0.10655059523809525</v>
      </c>
      <c r="I106" s="70">
        <f>SUM(I107:I108)</f>
        <v>6.9504464285714287E-2</v>
      </c>
      <c r="J106" s="52">
        <f>SUM(J107:J108)</f>
        <v>8.2187500000000004E-3</v>
      </c>
      <c r="K106" s="13"/>
    </row>
    <row r="107" spans="1:11" ht="24" customHeight="1">
      <c r="A107" s="5"/>
      <c r="B107" s="1"/>
      <c r="C107" s="12"/>
      <c r="D107" s="47" t="s">
        <v>69</v>
      </c>
      <c r="E107" s="48" t="s">
        <v>70</v>
      </c>
      <c r="F107" s="49">
        <f t="shared" si="2"/>
        <v>0</v>
      </c>
      <c r="G107" s="50">
        <f>G59/720</f>
        <v>0</v>
      </c>
      <c r="H107" s="50">
        <f t="shared" ref="H107:J107" si="3">H59/744</f>
        <v>0</v>
      </c>
      <c r="I107" s="50">
        <f t="shared" si="3"/>
        <v>0</v>
      </c>
      <c r="J107" s="50">
        <f t="shared" si="3"/>
        <v>0</v>
      </c>
      <c r="K107" s="13"/>
    </row>
    <row r="108" spans="1:11" ht="24" customHeight="1">
      <c r="A108" s="5"/>
      <c r="B108" s="1"/>
      <c r="C108" s="12"/>
      <c r="D108" s="47" t="s">
        <v>71</v>
      </c>
      <c r="E108" s="83" t="s">
        <v>72</v>
      </c>
      <c r="F108" s="49">
        <f t="shared" si="2"/>
        <v>0.18427380952380953</v>
      </c>
      <c r="G108" s="50">
        <f>G60/720</f>
        <v>0</v>
      </c>
      <c r="H108" s="50">
        <f>H60/672</f>
        <v>0.10655059523809525</v>
      </c>
      <c r="I108" s="50">
        <f>I60/672</f>
        <v>6.9504464285714287E-2</v>
      </c>
      <c r="J108" s="50">
        <f>J60/672</f>
        <v>8.2187500000000004E-3</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4">G62/720</f>
        <v>0</v>
      </c>
      <c r="H110" s="50">
        <f t="shared" si="4"/>
        <v>0</v>
      </c>
      <c r="I110" s="50">
        <f t="shared" si="4"/>
        <v>0</v>
      </c>
      <c r="J110" s="50">
        <f t="shared" si="4"/>
        <v>0</v>
      </c>
      <c r="K110" s="13"/>
    </row>
    <row r="111" spans="1:11" ht="30" customHeight="1">
      <c r="A111" s="5"/>
      <c r="B111" s="1"/>
      <c r="C111" s="12"/>
      <c r="D111" s="47" t="s">
        <v>75</v>
      </c>
      <c r="E111" s="68" t="s">
        <v>76</v>
      </c>
      <c r="F111" s="49">
        <f t="shared" si="2"/>
        <v>0</v>
      </c>
      <c r="G111" s="50">
        <f t="shared" si="4"/>
        <v>0</v>
      </c>
      <c r="H111" s="50">
        <f t="shared" si="4"/>
        <v>0</v>
      </c>
      <c r="I111" s="50">
        <f t="shared" si="4"/>
        <v>0</v>
      </c>
      <c r="J111" s="50">
        <f t="shared" si="4"/>
        <v>0</v>
      </c>
      <c r="K111" s="13"/>
    </row>
    <row r="112" spans="1:11" ht="30" customHeight="1">
      <c r="A112" s="5"/>
      <c r="B112" s="1"/>
      <c r="C112" s="12"/>
      <c r="D112" s="84" t="s">
        <v>77</v>
      </c>
      <c r="E112" s="85" t="s">
        <v>78</v>
      </c>
      <c r="F112" s="86">
        <f t="shared" si="2"/>
        <v>-9.7491459349896559E-16</v>
      </c>
      <c r="G112" s="87">
        <f>G66-G82-G103-G104-G106+G110-G111</f>
        <v>0</v>
      </c>
      <c r="H112" s="87">
        <f>H66+H77-H82-H103-H104-H106+H110-H111</f>
        <v>-2.9143354396410359E-16</v>
      </c>
      <c r="I112" s="87">
        <f>I66+I77-I82-I103-I104-I106+I110-I111</f>
        <v>4.163336342344337E-17</v>
      </c>
      <c r="J112" s="88">
        <f>J66+J77-J82-J104-J106+J110-J111</f>
        <v>-7.2511441295830537E-16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45">
        <f>SUM(G114:J114)</f>
        <v>10.55</v>
      </c>
      <c r="G114" s="94"/>
      <c r="H114" s="94">
        <v>10.55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45">
        <f>SUM(G117:J117)</f>
        <v>2566.5800515000001</v>
      </c>
      <c r="G117" s="97">
        <f>SUM(G118,G121,G124)</f>
        <v>0</v>
      </c>
      <c r="H117" s="97">
        <f>SUM(H118,H121,H124)</f>
        <v>2566.5800515000001</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2566.5800515000001</v>
      </c>
      <c r="G124" s="70">
        <f>SUM(G125:G127)</f>
        <v>0</v>
      </c>
      <c r="H124" s="70">
        <f>SUM(H125:H127)</f>
        <v>2566.5800515000001</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2566.5800515000001</v>
      </c>
      <c r="G126" s="50"/>
      <c r="H126" s="50">
        <f>H114*243277.73/1000</f>
        <v>2566.5800515000001</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45">
        <f>SUM(G133:J133)</f>
        <v>2440.4499999999998</v>
      </c>
      <c r="G133" s="44">
        <f>SUM(G134,G137,G140)</f>
        <v>0</v>
      </c>
      <c r="H133" s="44">
        <f>SUM(H134,H137,H140)</f>
        <v>2440.4499999999998</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2440.4499999999998</v>
      </c>
      <c r="G140" s="70">
        <f>SUM(G141:G143)</f>
        <v>0</v>
      </c>
      <c r="H140" s="70">
        <f>SUM(H141:H143)</f>
        <v>2440.4499999999998</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IF('[2]46 - передача'!$E$126="", "", '[2]46 - передача'!$E$126)</f>
        <v>ОАО Кубаньэнерго за содержание сетей</v>
      </c>
      <c r="F142" s="49">
        <f>SUM(G142:J142)</f>
        <v>2440.4499999999998</v>
      </c>
      <c r="G142" s="50"/>
      <c r="H142" s="50">
        <v>2440.4499999999998</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99</v>
      </c>
      <c r="E9" s="141"/>
      <c r="F9" s="141"/>
      <c r="G9" s="141"/>
      <c r="H9" s="141"/>
      <c r="I9" s="141"/>
      <c r="J9" s="142"/>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2</v>
      </c>
      <c r="F12" s="16"/>
      <c r="G12" s="143"/>
      <c r="H12" s="143"/>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44">
        <f>SUM(G18:J18)</f>
        <v>4986.2420000000002</v>
      </c>
      <c r="G18" s="45">
        <f>SUM(G19,G20,G24,G28)</f>
        <v>0</v>
      </c>
      <c r="H18" s="45">
        <f>SUM(H19,H20,H24,H28)</f>
        <v>4864.9380000000001</v>
      </c>
      <c r="I18" s="45">
        <f>SUM(I19,I20,I24,I28)</f>
        <v>121.304</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4864.9380000000001</v>
      </c>
      <c r="G20" s="49">
        <f>SUM(G21:G23)</f>
        <v>0</v>
      </c>
      <c r="H20" s="49">
        <f>SUM(H21:H23)</f>
        <v>4864.9380000000001</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4864.9380000000001</v>
      </c>
      <c r="G22" s="50"/>
      <c r="H22" s="50">
        <v>4864.9380000000001</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121.304</v>
      </c>
      <c r="G24" s="49">
        <f>SUM(G25:G27)</f>
        <v>0</v>
      </c>
      <c r="H24" s="49">
        <f>SUM(H25:H27)</f>
        <v>0</v>
      </c>
      <c r="I24" s="49">
        <f>SUM(I25:I27)</f>
        <v>121.304</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121.304</v>
      </c>
      <c r="G26" s="50"/>
      <c r="H26" s="50"/>
      <c r="I26" s="50">
        <v>121.304</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1375.2809999999995</v>
      </c>
      <c r="G29" s="69"/>
      <c r="H29" s="70">
        <f>H30</f>
        <v>0</v>
      </c>
      <c r="I29" s="70">
        <f>I30+I31</f>
        <v>781.83499999999981</v>
      </c>
      <c r="J29" s="52">
        <f>J30+J31+J32</f>
        <v>593.44599999999969</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781.83499999999981</v>
      </c>
      <c r="G31" s="69"/>
      <c r="H31" s="69"/>
      <c r="I31" s="50">
        <f>H22-H34-H60</f>
        <v>781.83499999999981</v>
      </c>
      <c r="J31" s="51"/>
      <c r="K31" s="13"/>
    </row>
    <row r="32" spans="1:11" ht="24" customHeight="1">
      <c r="A32" s="5"/>
      <c r="B32" s="1"/>
      <c r="C32" s="12"/>
      <c r="D32" s="47" t="s">
        <v>33</v>
      </c>
      <c r="E32" s="48" t="s">
        <v>7</v>
      </c>
      <c r="F32" s="49">
        <f>SUM(J32)</f>
        <v>593.44599999999969</v>
      </c>
      <c r="G32" s="71"/>
      <c r="H32" s="71"/>
      <c r="I32" s="71"/>
      <c r="J32" s="72">
        <f>I26+I31-I34-I60</f>
        <v>593.44599999999969</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4817.0650000000005</v>
      </c>
      <c r="G34" s="70">
        <f>SUM(G35,G42,G46,G49,G52)</f>
        <v>0</v>
      </c>
      <c r="H34" s="70">
        <f>SUM(H35,H42,H46,H49,H52)</f>
        <v>4040.3360000000002</v>
      </c>
      <c r="I34" s="70">
        <f>SUM(I35,I42,I46,I49,I52)</f>
        <v>222.94400000000002</v>
      </c>
      <c r="J34" s="52">
        <f>SUM(J35,J42,J46,J49,J52)</f>
        <v>553.78500000000008</v>
      </c>
      <c r="K34" s="13"/>
    </row>
    <row r="35" spans="1:11" ht="24" customHeight="1">
      <c r="A35" s="5"/>
      <c r="B35" s="1"/>
      <c r="C35" s="12"/>
      <c r="D35" s="47" t="s">
        <v>36</v>
      </c>
      <c r="E35" s="48" t="s">
        <v>37</v>
      </c>
      <c r="F35" s="49">
        <f>SUM(G35:J35)</f>
        <v>1683.518</v>
      </c>
      <c r="G35" s="49">
        <f>SUM(G36:G41)</f>
        <v>0</v>
      </c>
      <c r="H35" s="49">
        <f>SUM(H36:H41)</f>
        <v>906.78899999999999</v>
      </c>
      <c r="I35" s="49">
        <f>SUM(I36:I41)</f>
        <v>222.94400000000002</v>
      </c>
      <c r="J35" s="52">
        <f>SUM(J36:J41)</f>
        <v>553.78500000000008</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700.8420000000001</v>
      </c>
      <c r="G37" s="50"/>
      <c r="H37" s="50">
        <v>76.954999999999998</v>
      </c>
      <c r="I37" s="50">
        <v>159.614</v>
      </c>
      <c r="J37" s="63">
        <v>464.27300000000002</v>
      </c>
      <c r="K37" s="58"/>
    </row>
    <row r="38" spans="1:11" s="59" customFormat="1" ht="15" customHeight="1">
      <c r="A38" s="53"/>
      <c r="B38" s="2"/>
      <c r="C38" s="60" t="s">
        <v>17</v>
      </c>
      <c r="D38" s="61" t="s">
        <v>41</v>
      </c>
      <c r="E38" s="62" t="s">
        <v>42</v>
      </c>
      <c r="F38" s="49">
        <f>SUM(G38:J38)</f>
        <v>173.93</v>
      </c>
      <c r="G38" s="50"/>
      <c r="H38" s="50">
        <v>21.088000000000001</v>
      </c>
      <c r="I38" s="50">
        <v>63.33</v>
      </c>
      <c r="J38" s="63">
        <v>89.512</v>
      </c>
      <c r="K38" s="58"/>
    </row>
    <row r="39" spans="1:11" s="59" customFormat="1" ht="15" customHeight="1">
      <c r="A39" s="53"/>
      <c r="B39" s="2"/>
      <c r="C39" s="60" t="s">
        <v>17</v>
      </c>
      <c r="D39" s="61" t="s">
        <v>43</v>
      </c>
      <c r="E39" s="62" t="s">
        <v>44</v>
      </c>
      <c r="F39" s="49">
        <f>SUM(G39:J39)</f>
        <v>324.77300000000002</v>
      </c>
      <c r="G39" s="50"/>
      <c r="H39" s="50">
        <v>324.77300000000002</v>
      </c>
      <c r="I39" s="50"/>
      <c r="J39" s="63"/>
      <c r="K39" s="58"/>
    </row>
    <row r="40" spans="1:11" s="59" customFormat="1" ht="15" customHeight="1">
      <c r="A40" s="53"/>
      <c r="B40" s="2"/>
      <c r="C40" s="60" t="s">
        <v>17</v>
      </c>
      <c r="D40" s="61" t="s">
        <v>45</v>
      </c>
      <c r="E40" s="62" t="s">
        <v>46</v>
      </c>
      <c r="F40" s="49">
        <f>SUM(G40:J40)</f>
        <v>483.97300000000001</v>
      </c>
      <c r="G40" s="50"/>
      <c r="H40" s="50">
        <v>483.97300000000001</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3133.547</v>
      </c>
      <c r="G42" s="49">
        <f>SUM(G43:G45)</f>
        <v>0</v>
      </c>
      <c r="H42" s="49">
        <f>SUM(H43:H45)</f>
        <v>3133.547</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3133.547</v>
      </c>
      <c r="G44" s="50"/>
      <c r="H44" s="50">
        <v>3133.547</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1375.2809999999995</v>
      </c>
      <c r="G55" s="70">
        <f>SUM(G30:J30)</f>
        <v>0</v>
      </c>
      <c r="H55" s="70">
        <f>SUM(G31:J31)</f>
        <v>781.83499999999981</v>
      </c>
      <c r="I55" s="70">
        <f>SUM(G32:J32)</f>
        <v>593.44599999999969</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169.17699999999999</v>
      </c>
      <c r="G58" s="70">
        <f>SUM(G59:G60)</f>
        <v>0</v>
      </c>
      <c r="H58" s="70">
        <f>SUM(H59:H60)</f>
        <v>42.767000000000003</v>
      </c>
      <c r="I58" s="70">
        <f>SUM(I59:I60)</f>
        <v>86.748999999999995</v>
      </c>
      <c r="J58" s="52">
        <f>SUM(J59:J60)</f>
        <v>39.661000000000001</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169.17699999999999</v>
      </c>
      <c r="G60" s="50"/>
      <c r="H60" s="50">
        <v>42.767000000000003</v>
      </c>
      <c r="I60" s="50">
        <v>86.748999999999995</v>
      </c>
      <c r="J60" s="51">
        <v>39.661000000000001</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-3.1974423109204508E-13</v>
      </c>
      <c r="G64" s="87">
        <f>G18-G34-G55-G56-G58+G62-G63</f>
        <v>0</v>
      </c>
      <c r="H64" s="87">
        <f>H18+H29-H34-H55-H56-H58+H62-H63</f>
        <v>4.9737991503207013E-14</v>
      </c>
      <c r="I64" s="87">
        <f>I18+I29-I34-I55-I56-I58+I62-I63</f>
        <v>2.8421709430404007E-14</v>
      </c>
      <c r="J64" s="88">
        <f>J18+J29-J34-J56-J58+J62-J63</f>
        <v>-3.979039320256561E-13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44">
        <f>SUM(G66:J66)</f>
        <v>6.7019381720430111</v>
      </c>
      <c r="G66" s="45">
        <f>SUM(G67,G68,G72,G76)</f>
        <v>0</v>
      </c>
      <c r="H66" s="45">
        <f>SUM(H67,H68,H72,H76)</f>
        <v>6.5388951612903226</v>
      </c>
      <c r="I66" s="45">
        <f>SUM(I67,I68,I72,I76)</f>
        <v>0.16304301075268818</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6.5388951612903226</v>
      </c>
      <c r="G68" s="49">
        <f>SUM(G69:G71)</f>
        <v>0</v>
      </c>
      <c r="H68" s="49">
        <f>SUM(H69:H71)</f>
        <v>6.5388951612903226</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IF('[3]46 - передача'!$E$22="", "", '[3]46 - передача'!$E$22)</f>
        <v>ОАО "Кубаньэнерго"</v>
      </c>
      <c r="F70" s="49">
        <f>SUM(G70:J70)</f>
        <v>6.5388951612903226</v>
      </c>
      <c r="G70" s="50">
        <f>G22/720</f>
        <v>0</v>
      </c>
      <c r="H70" s="50">
        <f>H22/744</f>
        <v>6.5388951612903226</v>
      </c>
      <c r="I70" s="50">
        <f>I22/720</f>
        <v>0</v>
      </c>
      <c r="J70" s="50">
        <f>J22/720</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0.16304301075268818</v>
      </c>
      <c r="G72" s="49">
        <f>SUM(G73:G75)</f>
        <v>0</v>
      </c>
      <c r="H72" s="49">
        <f>SUM(H73:H75)</f>
        <v>0</v>
      </c>
      <c r="I72" s="49">
        <f>SUM(I73:I75)</f>
        <v>0.16304301075268818</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IF('[3]46 - передача'!$E$26="", "", '[3]46 - передача'!$E$26)</f>
        <v>Филиал КВЭП ЗАО "РАМО-М"</v>
      </c>
      <c r="F74" s="49">
        <f>SUM(G74:J74)</f>
        <v>0.16304301075268818</v>
      </c>
      <c r="G74" s="50">
        <f>G26/720</f>
        <v>0</v>
      </c>
      <c r="H74" s="50">
        <f>H26/744</f>
        <v>0</v>
      </c>
      <c r="I74" s="50">
        <f>I26/744</f>
        <v>0.16304301075268818</v>
      </c>
      <c r="J74" s="50">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1.8484959677419348</v>
      </c>
      <c r="G77" s="92"/>
      <c r="H77" s="70">
        <f>H78</f>
        <v>0</v>
      </c>
      <c r="I77" s="70">
        <f>I78+I79</f>
        <v>1.0508534946236556</v>
      </c>
      <c r="J77" s="52">
        <f>J78+J79+J80</f>
        <v>0.79764247311827918</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1.0508534946236556</v>
      </c>
      <c r="G79" s="92"/>
      <c r="H79" s="92"/>
      <c r="I79" s="50">
        <f>I31/744</f>
        <v>1.0508534946236556</v>
      </c>
      <c r="J79" s="50">
        <f>J31/744</f>
        <v>0</v>
      </c>
      <c r="K79" s="13"/>
    </row>
    <row r="80" spans="1:11" ht="24" customHeight="1">
      <c r="A80" s="5"/>
      <c r="B80" s="1"/>
      <c r="C80" s="12"/>
      <c r="D80" s="47" t="s">
        <v>33</v>
      </c>
      <c r="E80" s="48" t="s">
        <v>7</v>
      </c>
      <c r="F80" s="49">
        <f>SUM(J80)</f>
        <v>0.79764247311827918</v>
      </c>
      <c r="G80" s="92"/>
      <c r="H80" s="92"/>
      <c r="I80" s="92"/>
      <c r="J80" s="50">
        <f>J32/744</f>
        <v>0.79764247311827918</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6.4745497311827958</v>
      </c>
      <c r="G82" s="70">
        <f>SUM(G83,G90,G94,G97,G100)</f>
        <v>0</v>
      </c>
      <c r="H82" s="70">
        <f>SUM(H83,H90,H94,H97,H100)</f>
        <v>5.4305591397849469</v>
      </c>
      <c r="I82" s="70">
        <f>SUM(I83,I90,I94,I97,I100)</f>
        <v>0.29965591397849461</v>
      </c>
      <c r="J82" s="52">
        <f>SUM(J83,J90,J94,J97,J100)</f>
        <v>0.74433467741935488</v>
      </c>
      <c r="K82" s="13"/>
    </row>
    <row r="83" spans="1:11" ht="24" customHeight="1">
      <c r="A83" s="5"/>
      <c r="B83" s="1"/>
      <c r="C83" s="12"/>
      <c r="D83" s="47" t="s">
        <v>36</v>
      </c>
      <c r="E83" s="48" t="s">
        <v>37</v>
      </c>
      <c r="F83" s="49">
        <f>SUM(G83:J83)</f>
        <v>2.2627930107526883</v>
      </c>
      <c r="G83" s="49">
        <f>SUM(G84:G89)</f>
        <v>0</v>
      </c>
      <c r="H83" s="49">
        <f>SUM(H84:H89)</f>
        <v>1.2188024193548388</v>
      </c>
      <c r="I83" s="49">
        <f>SUM(I84:I89)</f>
        <v>0.29965591397849461</v>
      </c>
      <c r="J83" s="52">
        <f>SUM(J84:J89)</f>
        <v>0.74433467741935488</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IF('[3]46 - передача'!$E$37="", "", '[3]46 - передача'!$E$37)</f>
        <v>ОАО "Кубаньэнергосбыт"</v>
      </c>
      <c r="F85" s="49">
        <f>SUM(G85:J85)</f>
        <v>0.94199193548387106</v>
      </c>
      <c r="G85" s="50">
        <f>G37/744</f>
        <v>0</v>
      </c>
      <c r="H85" s="50">
        <f>H37/744</f>
        <v>0.10343413978494623</v>
      </c>
      <c r="I85" s="50">
        <f>I37/744</f>
        <v>0.21453494623655914</v>
      </c>
      <c r="J85" s="50">
        <f>J37/744</f>
        <v>0.62402284946236564</v>
      </c>
      <c r="K85" s="58"/>
    </row>
    <row r="86" spans="1:11" s="59" customFormat="1" ht="15" customHeight="1">
      <c r="A86" s="53"/>
      <c r="B86" s="2"/>
      <c r="C86" s="89" t="s">
        <v>17</v>
      </c>
      <c r="D86" s="61" t="s">
        <v>41</v>
      </c>
      <c r="E86" s="90" t="str">
        <f>IF('[3]46 - передача'!$E$38="", "", '[3]46 - передача'!$E$38)</f>
        <v>ОАО "НЭСК"</v>
      </c>
      <c r="F86" s="49">
        <f>SUM(G86:J86)</f>
        <v>0.2337768817204301</v>
      </c>
      <c r="G86" s="50">
        <f>G38/744</f>
        <v>0</v>
      </c>
      <c r="H86" s="50">
        <f t="shared" ref="H86:J88" si="1">H38/744</f>
        <v>2.8344086021505378E-2</v>
      </c>
      <c r="I86" s="50">
        <f t="shared" si="1"/>
        <v>8.5120967741935477E-2</v>
      </c>
      <c r="J86" s="50">
        <f t="shared" si="1"/>
        <v>0.12031182795698925</v>
      </c>
      <c r="K86" s="58"/>
    </row>
    <row r="87" spans="1:11" s="59" customFormat="1" ht="15" customHeight="1">
      <c r="A87" s="53"/>
      <c r="B87" s="2"/>
      <c r="C87" s="89" t="s">
        <v>17</v>
      </c>
      <c r="D87" s="61" t="s">
        <v>43</v>
      </c>
      <c r="E87" s="90" t="str">
        <f>IF('[3]46 - передача'!$E$39="", "", '[3]46 - передача'!$E$39)</f>
        <v>ОАО "Мосэнергосбыт"</v>
      </c>
      <c r="F87" s="49">
        <f>SUM(G87:J87)</f>
        <v>0.43652284946236564</v>
      </c>
      <c r="G87" s="50">
        <f>G39/744</f>
        <v>0</v>
      </c>
      <c r="H87" s="50">
        <f t="shared" si="1"/>
        <v>0.43652284946236564</v>
      </c>
      <c r="I87" s="50">
        <f t="shared" si="1"/>
        <v>0</v>
      </c>
      <c r="J87" s="50">
        <f t="shared" si="1"/>
        <v>0</v>
      </c>
      <c r="K87" s="58"/>
    </row>
    <row r="88" spans="1:11" s="59" customFormat="1" ht="15" customHeight="1">
      <c r="A88" s="53"/>
      <c r="B88" s="2"/>
      <c r="C88" s="89" t="s">
        <v>17</v>
      </c>
      <c r="D88" s="61" t="s">
        <v>45</v>
      </c>
      <c r="E88" s="90" t="str">
        <f>IF('[3]46 - передача'!$E$40="", "", '[3]46 - передача'!$E$40)</f>
        <v>ЗАО "МАРЭМ+"</v>
      </c>
      <c r="F88" s="49">
        <f>SUM(G88:J88)</f>
        <v>0.65050134408602156</v>
      </c>
      <c r="G88" s="50">
        <f>G40/744</f>
        <v>0</v>
      </c>
      <c r="H88" s="50">
        <f t="shared" si="1"/>
        <v>0.65050134408602156</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4.2117567204301078</v>
      </c>
      <c r="G90" s="49">
        <f>SUM(G91:G93)</f>
        <v>0</v>
      </c>
      <c r="H90" s="49">
        <f>SUM(H91:H93)</f>
        <v>4.2117567204301078</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IF('[3]46 - передача'!$E$44="", "", '[3]46 - передача'!$E$44)</f>
        <v>ОАО "НЭСК-электросети"</v>
      </c>
      <c r="F92" s="49">
        <f>SUM(G92:J92)</f>
        <v>4.2117567204301078</v>
      </c>
      <c r="G92" s="50">
        <f>G44/744</f>
        <v>0</v>
      </c>
      <c r="H92" s="50">
        <f>H44/744</f>
        <v>4.2117567204301078</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1.8484959677419348</v>
      </c>
      <c r="G103" s="70">
        <f>SUM(G78:J78)</f>
        <v>0</v>
      </c>
      <c r="H103" s="70">
        <f>SUM(G79:J79)</f>
        <v>1.0508534946236556</v>
      </c>
      <c r="I103" s="70">
        <f>SUM(G80:J80)</f>
        <v>0.79764247311827918</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0.22738844086021506</v>
      </c>
      <c r="G106" s="70">
        <f>SUM(G107:G108)</f>
        <v>0</v>
      </c>
      <c r="H106" s="70">
        <f>SUM(H107:H108)</f>
        <v>5.7482526881720432E-2</v>
      </c>
      <c r="I106" s="70">
        <f>SUM(I107:I108)</f>
        <v>0.11659811827956988</v>
      </c>
      <c r="J106" s="52">
        <f>SUM(J107:J108)</f>
        <v>5.3307795698924736E-2</v>
      </c>
      <c r="K106" s="13"/>
    </row>
    <row r="107" spans="1:11" ht="24" customHeight="1">
      <c r="A107" s="5"/>
      <c r="B107" s="1"/>
      <c r="C107" s="12"/>
      <c r="D107" s="47" t="s">
        <v>69</v>
      </c>
      <c r="E107" s="48" t="s">
        <v>70</v>
      </c>
      <c r="F107" s="49">
        <f t="shared" si="2"/>
        <v>0</v>
      </c>
      <c r="G107" s="50">
        <f>G59/720</f>
        <v>0</v>
      </c>
      <c r="H107" s="50">
        <f t="shared" ref="H107:J108" si="3">H59/744</f>
        <v>0</v>
      </c>
      <c r="I107" s="50">
        <f t="shared" si="3"/>
        <v>0</v>
      </c>
      <c r="J107" s="50">
        <f t="shared" si="3"/>
        <v>0</v>
      </c>
      <c r="K107" s="13"/>
    </row>
    <row r="108" spans="1:11" ht="24" customHeight="1">
      <c r="A108" s="5"/>
      <c r="B108" s="1"/>
      <c r="C108" s="12"/>
      <c r="D108" s="47" t="s">
        <v>71</v>
      </c>
      <c r="E108" s="83" t="s">
        <v>72</v>
      </c>
      <c r="F108" s="49">
        <f t="shared" si="2"/>
        <v>0.22738844086021506</v>
      </c>
      <c r="G108" s="50">
        <f>G60/720</f>
        <v>0</v>
      </c>
      <c r="H108" s="50">
        <f t="shared" si="3"/>
        <v>5.7482526881720432E-2</v>
      </c>
      <c r="I108" s="50">
        <f t="shared" si="3"/>
        <v>0.11659811827956988</v>
      </c>
      <c r="J108" s="50">
        <f t="shared" si="3"/>
        <v>5.3307795698924736E-2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4">G62/720</f>
        <v>0</v>
      </c>
      <c r="H110" s="50">
        <f t="shared" si="4"/>
        <v>0</v>
      </c>
      <c r="I110" s="50">
        <f t="shared" si="4"/>
        <v>0</v>
      </c>
      <c r="J110" s="50">
        <f t="shared" si="4"/>
        <v>0</v>
      </c>
      <c r="K110" s="13"/>
    </row>
    <row r="111" spans="1:11" ht="30" customHeight="1">
      <c r="A111" s="5"/>
      <c r="B111" s="1"/>
      <c r="C111" s="12"/>
      <c r="D111" s="47" t="s">
        <v>75</v>
      </c>
      <c r="E111" s="68" t="s">
        <v>76</v>
      </c>
      <c r="F111" s="49">
        <f t="shared" si="2"/>
        <v>0</v>
      </c>
      <c r="G111" s="50">
        <f t="shared" si="4"/>
        <v>0</v>
      </c>
      <c r="H111" s="50">
        <f t="shared" si="4"/>
        <v>0</v>
      </c>
      <c r="I111" s="50">
        <f t="shared" si="4"/>
        <v>0</v>
      </c>
      <c r="J111" s="50">
        <f t="shared" si="4"/>
        <v>0</v>
      </c>
      <c r="K111" s="13"/>
    </row>
    <row r="112" spans="1:11" ht="30" customHeight="1">
      <c r="A112" s="5"/>
      <c r="B112" s="1"/>
      <c r="C112" s="12"/>
      <c r="D112" s="84" t="s">
        <v>77</v>
      </c>
      <c r="E112" s="85" t="s">
        <v>78</v>
      </c>
      <c r="F112" s="86">
        <f t="shared" si="2"/>
        <v>-7.9103390504542404E-16</v>
      </c>
      <c r="G112" s="87">
        <f>G66-G82-G103-G104-G106+G110-G111</f>
        <v>0</v>
      </c>
      <c r="H112" s="87">
        <f>H66+H77-H82-H103-H104-H106+H110-H111</f>
        <v>-3.677613769070831E-16</v>
      </c>
      <c r="I112" s="87">
        <f>I66+I77-I82-I103-I104-I106+I110-I111</f>
        <v>1.3877787807814457E-17</v>
      </c>
      <c r="J112" s="88">
        <f>J66+J77-J82-J104-J106+J110-J111</f>
        <v>-4.3715031594615539E-16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45">
        <f>SUM(G114:J114)</f>
        <v>10.55</v>
      </c>
      <c r="G114" s="94"/>
      <c r="H114" s="94">
        <v>10.55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45">
        <f>SUM(G117:J117)</f>
        <v>2566.5800515000001</v>
      </c>
      <c r="G117" s="97">
        <f>SUM(G118,G121,G124)</f>
        <v>0</v>
      </c>
      <c r="H117" s="97">
        <f>SUM(H118,H121,H124)</f>
        <v>2566.5800515000001</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2566.5800515000001</v>
      </c>
      <c r="G124" s="70">
        <f>SUM(G125:G127)</f>
        <v>0</v>
      </c>
      <c r="H124" s="70">
        <f>SUM(H125:H127)</f>
        <v>2566.5800515000001</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2566.5800515000001</v>
      </c>
      <c r="G126" s="50"/>
      <c r="H126" s="50">
        <f>H114*243277.73/1000</f>
        <v>2566.5800515000001</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45">
        <f>SUM(G133:J133)</f>
        <v>2014</v>
      </c>
      <c r="G133" s="44">
        <f>SUM(G134,G137,G140)</f>
        <v>0</v>
      </c>
      <c r="H133" s="44">
        <f>SUM(H134,H137,H140)</f>
        <v>2014</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2014</v>
      </c>
      <c r="G140" s="70">
        <f>SUM(G141:G143)</f>
        <v>0</v>
      </c>
      <c r="H140" s="70">
        <f>SUM(H141:H143)</f>
        <v>2014</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IF('[3]46 - передача'!$E$126="", "", '[3]46 - передача'!$E$126)</f>
        <v>ОАО Кубаньэнерго за содержание сетей</v>
      </c>
      <c r="F142" s="49">
        <f>SUM(G142:J142)</f>
        <v>2014</v>
      </c>
      <c r="G142" s="50"/>
      <c r="H142" s="50">
        <v>2014</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100</v>
      </c>
      <c r="E9" s="141"/>
      <c r="F9" s="141"/>
      <c r="G9" s="141"/>
      <c r="H9" s="141"/>
      <c r="I9" s="141"/>
      <c r="J9" s="142"/>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2</v>
      </c>
      <c r="F12" s="16"/>
      <c r="G12" s="143"/>
      <c r="H12" s="143"/>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44">
        <f>SUM(G18:J18)</f>
        <v>4388.3509999999997</v>
      </c>
      <c r="G18" s="45">
        <f>SUM(G19,G20,G24,G28)</f>
        <v>0</v>
      </c>
      <c r="H18" s="45">
        <f>SUM(H19,H20,H24,H28)</f>
        <v>4234.5</v>
      </c>
      <c r="I18" s="45">
        <f>SUM(I19,I20,I24,I28)</f>
        <v>153.851</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4234.5</v>
      </c>
      <c r="G20" s="49">
        <f>SUM(G21:G23)</f>
        <v>0</v>
      </c>
      <c r="H20" s="49">
        <f>SUM(H21:H23)</f>
        <v>4234.5</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4234.5</v>
      </c>
      <c r="G22" s="50"/>
      <c r="H22" s="50">
        <v>4234.5</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153.851</v>
      </c>
      <c r="G24" s="49">
        <f>SUM(G25:G27)</f>
        <v>0</v>
      </c>
      <c r="H24" s="49">
        <f>SUM(H25:H27)</f>
        <v>0</v>
      </c>
      <c r="I24" s="49">
        <f>SUM(I25:I27)</f>
        <v>153.851</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153.851</v>
      </c>
      <c r="G26" s="50"/>
      <c r="H26" s="50"/>
      <c r="I26" s="50">
        <v>153.851</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1301.9250000000004</v>
      </c>
      <c r="G29" s="69"/>
      <c r="H29" s="70">
        <f>H30</f>
        <v>0</v>
      </c>
      <c r="I29" s="70">
        <f>I30+I31</f>
        <v>691.55000000000018</v>
      </c>
      <c r="J29" s="52">
        <f>J30+J31+J32</f>
        <v>610.37500000000023</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691.55000000000018</v>
      </c>
      <c r="G31" s="69"/>
      <c r="H31" s="69"/>
      <c r="I31" s="50">
        <f>H22-H34-H60</f>
        <v>691.55000000000018</v>
      </c>
      <c r="J31" s="51"/>
      <c r="K31" s="13"/>
    </row>
    <row r="32" spans="1:11" ht="24" customHeight="1">
      <c r="A32" s="5"/>
      <c r="B32" s="1"/>
      <c r="C32" s="12"/>
      <c r="D32" s="47" t="s">
        <v>33</v>
      </c>
      <c r="E32" s="48" t="s">
        <v>7</v>
      </c>
      <c r="F32" s="49">
        <f>SUM(J32)</f>
        <v>610.37500000000023</v>
      </c>
      <c r="G32" s="71"/>
      <c r="H32" s="71"/>
      <c r="I32" s="71"/>
      <c r="J32" s="72">
        <f>I26+I31-I34-I60</f>
        <v>610.37500000000023</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4203.8549999999996</v>
      </c>
      <c r="G34" s="70">
        <f>SUM(G35,G42,G46,G49,G52)</f>
        <v>0</v>
      </c>
      <c r="H34" s="70">
        <f>SUM(H35,H42,H46,H49,H52)</f>
        <v>3508.2269999999999</v>
      </c>
      <c r="I34" s="70">
        <f>SUM(I35,I42,I46,I49,I52)</f>
        <v>228.47800000000001</v>
      </c>
      <c r="J34" s="52">
        <f>SUM(J35,J42,J46,J49,J52)</f>
        <v>467.15</v>
      </c>
      <c r="K34" s="13"/>
    </row>
    <row r="35" spans="1:11" ht="24" customHeight="1">
      <c r="A35" s="5"/>
      <c r="B35" s="1"/>
      <c r="C35" s="12"/>
      <c r="D35" s="47" t="s">
        <v>36</v>
      </c>
      <c r="E35" s="48" t="s">
        <v>37</v>
      </c>
      <c r="F35" s="49">
        <f>SUM(G35:J35)</f>
        <v>1543.5570000000002</v>
      </c>
      <c r="G35" s="49">
        <f>SUM(G36:G41)</f>
        <v>0</v>
      </c>
      <c r="H35" s="49">
        <f>SUM(H36:H41)</f>
        <v>847.92900000000009</v>
      </c>
      <c r="I35" s="49">
        <f>SUM(I36:I41)</f>
        <v>228.47800000000001</v>
      </c>
      <c r="J35" s="52">
        <f>SUM(J36:J41)</f>
        <v>467.15</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605.42399999999998</v>
      </c>
      <c r="G37" s="50"/>
      <c r="H37" s="50">
        <v>59.308</v>
      </c>
      <c r="I37" s="50">
        <v>165.96600000000001</v>
      </c>
      <c r="J37" s="63">
        <v>380.15</v>
      </c>
      <c r="K37" s="58"/>
    </row>
    <row r="38" spans="1:11" s="59" customFormat="1" ht="15" customHeight="1">
      <c r="A38" s="53"/>
      <c r="B38" s="2"/>
      <c r="C38" s="60" t="s">
        <v>17</v>
      </c>
      <c r="D38" s="61" t="s">
        <v>41</v>
      </c>
      <c r="E38" s="62" t="s">
        <v>42</v>
      </c>
      <c r="F38" s="49">
        <f>SUM(G38:J38)</f>
        <v>167.70499999999998</v>
      </c>
      <c r="G38" s="50"/>
      <c r="H38" s="50">
        <v>18.193000000000001</v>
      </c>
      <c r="I38" s="50">
        <v>62.512</v>
      </c>
      <c r="J38" s="63">
        <v>87</v>
      </c>
      <c r="K38" s="58"/>
    </row>
    <row r="39" spans="1:11" s="59" customFormat="1" ht="15" customHeight="1">
      <c r="A39" s="53"/>
      <c r="B39" s="2"/>
      <c r="C39" s="60" t="s">
        <v>17</v>
      </c>
      <c r="D39" s="61" t="s">
        <v>43</v>
      </c>
      <c r="E39" s="62" t="s">
        <v>44</v>
      </c>
      <c r="F39" s="49">
        <f>SUM(G39:J39)</f>
        <v>316.30900000000003</v>
      </c>
      <c r="G39" s="50"/>
      <c r="H39" s="50">
        <v>316.30900000000003</v>
      </c>
      <c r="I39" s="50"/>
      <c r="J39" s="63"/>
      <c r="K39" s="58"/>
    </row>
    <row r="40" spans="1:11" s="59" customFormat="1" ht="15" customHeight="1">
      <c r="A40" s="53"/>
      <c r="B40" s="2"/>
      <c r="C40" s="60" t="s">
        <v>17</v>
      </c>
      <c r="D40" s="61" t="s">
        <v>45</v>
      </c>
      <c r="E40" s="62" t="s">
        <v>46</v>
      </c>
      <c r="F40" s="49">
        <f>SUM(G40:J40)</f>
        <v>454.11900000000003</v>
      </c>
      <c r="G40" s="50"/>
      <c r="H40" s="50">
        <v>454.11900000000003</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2660.2979999999998</v>
      </c>
      <c r="G42" s="49">
        <f>SUM(G43:G45)</f>
        <v>0</v>
      </c>
      <c r="H42" s="49">
        <f>SUM(H43:H45)</f>
        <v>2660.2979999999998</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2660.2979999999998</v>
      </c>
      <c r="G44" s="50"/>
      <c r="H44" s="50">
        <v>2660.2979999999998</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1301.9250000000004</v>
      </c>
      <c r="G55" s="70">
        <f>SUM(G30:J30)</f>
        <v>0</v>
      </c>
      <c r="H55" s="70">
        <f>SUM(G31:J31)</f>
        <v>691.55000000000018</v>
      </c>
      <c r="I55" s="70">
        <f>SUM(G32:J32)</f>
        <v>610.37500000000023</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184.49599999999998</v>
      </c>
      <c r="G58" s="70">
        <f>SUM(G59:G60)</f>
        <v>0</v>
      </c>
      <c r="H58" s="70">
        <f>SUM(H59:H60)</f>
        <v>34.722999999999999</v>
      </c>
      <c r="I58" s="70">
        <f>SUM(I59:I60)</f>
        <v>6.548</v>
      </c>
      <c r="J58" s="52">
        <f>SUM(J59:J60)</f>
        <v>143.22499999999999</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184.49599999999998</v>
      </c>
      <c r="G60" s="50"/>
      <c r="H60" s="50">
        <v>34.722999999999999</v>
      </c>
      <c r="I60" s="50">
        <v>6.548</v>
      </c>
      <c r="J60" s="51">
        <v>143.22499999999999</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2.1493917756743031E-13</v>
      </c>
      <c r="G64" s="87">
        <f>G18-G34-G55-G56-G58+G62-G63</f>
        <v>0</v>
      </c>
      <c r="H64" s="87">
        <f>H18+H29-H34-H55-H56-H58+H62-H63</f>
        <v>-4.2632564145606011E-14</v>
      </c>
      <c r="I64" s="87">
        <f>I18+I29-I34-I55-I56-I58+I62-I63</f>
        <v>1.7763568394002505E-15</v>
      </c>
      <c r="J64" s="88">
        <f>J18+J29-J34-J56-J58+J62-J63</f>
        <v>2.5579538487363607E-13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44">
        <f>SUM(G66:J66)</f>
        <v>6.0949319444444443</v>
      </c>
      <c r="G66" s="45">
        <f>SUM(G67,G68,G72,G76)</f>
        <v>0</v>
      </c>
      <c r="H66" s="45">
        <f>SUM(H67,H68,H72,H76)</f>
        <v>5.8812499999999996</v>
      </c>
      <c r="I66" s="45">
        <f>SUM(I67,I68,I72,I76)</f>
        <v>0.21368194444444444</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5.8812499999999996</v>
      </c>
      <c r="G68" s="49">
        <f>SUM(G69:G71)</f>
        <v>0</v>
      </c>
      <c r="H68" s="49">
        <f>SUM(H69:H71)</f>
        <v>5.8812499999999996</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IF('[4]46 - передача'!$E$22="", "", '[4]46 - передача'!$E$22)</f>
        <v>ОАО "Кубаньэнерго"</v>
      </c>
      <c r="F70" s="49">
        <f>SUM(G70:J70)</f>
        <v>5.8812499999999996</v>
      </c>
      <c r="G70" s="50">
        <f>G22/720</f>
        <v>0</v>
      </c>
      <c r="H70" s="50">
        <f>H22/720</f>
        <v>5.8812499999999996</v>
      </c>
      <c r="I70" s="50">
        <f>I22/720</f>
        <v>0</v>
      </c>
      <c r="J70" s="50">
        <f>J22/720</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0.21368194444444444</v>
      </c>
      <c r="G72" s="49">
        <f>SUM(G73:G75)</f>
        <v>0</v>
      </c>
      <c r="H72" s="49">
        <f>SUM(H73:H75)</f>
        <v>0</v>
      </c>
      <c r="I72" s="49">
        <f>SUM(I73:I75)</f>
        <v>0.21368194444444444</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IF('[4]46 - передача'!$E$26="", "", '[4]46 - передача'!$E$26)</f>
        <v>Филиал КВЭП ЗАО "РАМО-М"</v>
      </c>
      <c r="F74" s="49">
        <f>SUM(G74:J74)</f>
        <v>0.21368194444444444</v>
      </c>
      <c r="G74" s="50">
        <f>G26/720</f>
        <v>0</v>
      </c>
      <c r="H74" s="50">
        <f>H26/720</f>
        <v>0</v>
      </c>
      <c r="I74" s="50">
        <f>I26/720</f>
        <v>0.21368194444444444</v>
      </c>
      <c r="J74" s="50">
        <f>J26/720</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1.8082291666666672</v>
      </c>
      <c r="G77" s="92"/>
      <c r="H77" s="70">
        <f>H78</f>
        <v>0</v>
      </c>
      <c r="I77" s="70">
        <f>I78+I79</f>
        <v>0.96048611111111137</v>
      </c>
      <c r="J77" s="52">
        <f>J78+J79+J80</f>
        <v>0.84774305555555585</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0.96048611111111137</v>
      </c>
      <c r="G79" s="92"/>
      <c r="H79" s="92"/>
      <c r="I79" s="50">
        <f>I31/720</f>
        <v>0.96048611111111137</v>
      </c>
      <c r="J79" s="50">
        <f>J31/720</f>
        <v>0</v>
      </c>
      <c r="K79" s="13"/>
    </row>
    <row r="80" spans="1:11" ht="24" customHeight="1">
      <c r="A80" s="5"/>
      <c r="B80" s="1"/>
      <c r="C80" s="12"/>
      <c r="D80" s="47" t="s">
        <v>33</v>
      </c>
      <c r="E80" s="48" t="s">
        <v>7</v>
      </c>
      <c r="F80" s="49">
        <f>SUM(J80)</f>
        <v>0.84774305555555585</v>
      </c>
      <c r="G80" s="92"/>
      <c r="H80" s="92"/>
      <c r="I80" s="92"/>
      <c r="J80" s="50">
        <f>J32/720</f>
        <v>0.84774305555555585</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5.8386874999999998</v>
      </c>
      <c r="G82" s="70">
        <f>SUM(G83,G90,G94,G97,G100)</f>
        <v>0</v>
      </c>
      <c r="H82" s="70">
        <f>SUM(H83,H90,H94,H97,H100)</f>
        <v>4.8725375</v>
      </c>
      <c r="I82" s="70">
        <f>SUM(I83,I90,I94,I97,I100)</f>
        <v>0.31733055555555556</v>
      </c>
      <c r="J82" s="52">
        <f>SUM(J83,J90,J94,J97,J100)</f>
        <v>0.64881944444444439</v>
      </c>
      <c r="K82" s="13"/>
    </row>
    <row r="83" spans="1:11" ht="24" customHeight="1">
      <c r="A83" s="5"/>
      <c r="B83" s="1"/>
      <c r="C83" s="12"/>
      <c r="D83" s="47" t="s">
        <v>36</v>
      </c>
      <c r="E83" s="48" t="s">
        <v>37</v>
      </c>
      <c r="F83" s="49">
        <f>SUM(G83:J83)</f>
        <v>2.1438291666666665</v>
      </c>
      <c r="G83" s="49">
        <f>SUM(G84:G89)</f>
        <v>0</v>
      </c>
      <c r="H83" s="49">
        <f>SUM(H84:H89)</f>
        <v>1.1776791666666666</v>
      </c>
      <c r="I83" s="49">
        <f>SUM(I84:I89)</f>
        <v>0.31733055555555556</v>
      </c>
      <c r="J83" s="52">
        <f>SUM(J84:J89)</f>
        <v>0.64881944444444439</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IF('[4]46 - передача'!$E$37="", "", '[4]46 - передача'!$E$37)</f>
        <v>ОАО "Кубаньэнергосбыт"</v>
      </c>
      <c r="F85" s="49">
        <f>SUM(G85:J85)</f>
        <v>0.84086666666666665</v>
      </c>
      <c r="G85" s="50">
        <f>G37/744</f>
        <v>0</v>
      </c>
      <c r="H85" s="50">
        <f>H37/720</f>
        <v>8.2372222222222222E-2</v>
      </c>
      <c r="I85" s="50">
        <f>I37/720</f>
        <v>0.23050833333333334</v>
      </c>
      <c r="J85" s="50">
        <f>J37/720</f>
        <v>0.52798611111111104</v>
      </c>
      <c r="K85" s="58"/>
    </row>
    <row r="86" spans="1:11" s="59" customFormat="1" ht="15" customHeight="1">
      <c r="A86" s="53"/>
      <c r="B86" s="2"/>
      <c r="C86" s="89" t="s">
        <v>17</v>
      </c>
      <c r="D86" s="61" t="s">
        <v>41</v>
      </c>
      <c r="E86" s="90" t="str">
        <f>IF('[4]46 - передача'!$E$38="", "", '[4]46 - передача'!$E$38)</f>
        <v>ОАО "НЭСК"</v>
      </c>
      <c r="F86" s="49">
        <f>SUM(G86:J86)</f>
        <v>0.2329236111111111</v>
      </c>
      <c r="G86" s="50">
        <f>G38/744</f>
        <v>0</v>
      </c>
      <c r="H86" s="50">
        <f t="shared" ref="H86:J88" si="1">H38/720</f>
        <v>2.5268055555555557E-2</v>
      </c>
      <c r="I86" s="50">
        <f t="shared" si="1"/>
        <v>8.6822222222222217E-2</v>
      </c>
      <c r="J86" s="50">
        <f t="shared" si="1"/>
        <v>0.12083333333333333</v>
      </c>
      <c r="K86" s="58"/>
    </row>
    <row r="87" spans="1:11" s="59" customFormat="1" ht="15" customHeight="1">
      <c r="A87" s="53"/>
      <c r="B87" s="2"/>
      <c r="C87" s="89" t="s">
        <v>17</v>
      </c>
      <c r="D87" s="61" t="s">
        <v>43</v>
      </c>
      <c r="E87" s="90" t="str">
        <f>IF('[4]46 - передача'!$E$39="", "", '[4]46 - передача'!$E$39)</f>
        <v>ОАО "Мосэнергосбыт"</v>
      </c>
      <c r="F87" s="49">
        <f>SUM(G87:J87)</f>
        <v>0.43931805555555559</v>
      </c>
      <c r="G87" s="50">
        <f>G39/744</f>
        <v>0</v>
      </c>
      <c r="H87" s="50">
        <f t="shared" si="1"/>
        <v>0.43931805555555559</v>
      </c>
      <c r="I87" s="50">
        <f t="shared" si="1"/>
        <v>0</v>
      </c>
      <c r="J87" s="50">
        <f t="shared" si="1"/>
        <v>0</v>
      </c>
      <c r="K87" s="58"/>
    </row>
    <row r="88" spans="1:11" s="59" customFormat="1" ht="15" customHeight="1">
      <c r="A88" s="53"/>
      <c r="B88" s="2"/>
      <c r="C88" s="89" t="s">
        <v>17</v>
      </c>
      <c r="D88" s="61" t="s">
        <v>45</v>
      </c>
      <c r="E88" s="90" t="str">
        <f>IF('[4]46 - передача'!$E$40="", "", '[4]46 - передача'!$E$40)</f>
        <v>ЗАО "МАРЭМ+"</v>
      </c>
      <c r="F88" s="49">
        <f>SUM(G88:J88)</f>
        <v>0.6307208333333334</v>
      </c>
      <c r="G88" s="50">
        <f>G40/744</f>
        <v>0</v>
      </c>
      <c r="H88" s="50">
        <f t="shared" si="1"/>
        <v>0.6307208333333334</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3.6948583333333329</v>
      </c>
      <c r="G90" s="49">
        <f>SUM(G91:G93)</f>
        <v>0</v>
      </c>
      <c r="H90" s="49">
        <f>SUM(H91:H93)</f>
        <v>3.6948583333333329</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IF('[4]46 - передача'!$E$44="", "", '[4]46 - передача'!$E$44)</f>
        <v>ОАО "НЭСК-электросети"</v>
      </c>
      <c r="F92" s="49">
        <f>SUM(G92:J92)</f>
        <v>3.6948583333333329</v>
      </c>
      <c r="G92" s="50">
        <f>G44/744</f>
        <v>0</v>
      </c>
      <c r="H92" s="50">
        <f>H44/720</f>
        <v>3.6948583333333329</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1.8082291666666672</v>
      </c>
      <c r="G103" s="70">
        <f>SUM(G78:J78)</f>
        <v>0</v>
      </c>
      <c r="H103" s="70">
        <f>SUM(G79:J79)</f>
        <v>0.96048611111111137</v>
      </c>
      <c r="I103" s="70">
        <f>SUM(G80:J80)</f>
        <v>0.84774305555555585</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0.25624444444444444</v>
      </c>
      <c r="G106" s="70">
        <f>SUM(G107:G108)</f>
        <v>0</v>
      </c>
      <c r="H106" s="70">
        <f>SUM(H107:H108)</f>
        <v>4.8226388888888888E-2</v>
      </c>
      <c r="I106" s="70">
        <f>SUM(I107:I108)</f>
        <v>9.0944444444444449E-3</v>
      </c>
      <c r="J106" s="52">
        <f>SUM(J107:J108)</f>
        <v>0.19892361111111109</v>
      </c>
      <c r="K106" s="13"/>
    </row>
    <row r="107" spans="1:11" ht="24" customHeight="1">
      <c r="A107" s="5"/>
      <c r="B107" s="1"/>
      <c r="C107" s="12"/>
      <c r="D107" s="47" t="s">
        <v>69</v>
      </c>
      <c r="E107" s="48" t="s">
        <v>70</v>
      </c>
      <c r="F107" s="49">
        <f t="shared" si="2"/>
        <v>0</v>
      </c>
      <c r="G107" s="50">
        <f>G59/720</f>
        <v>0</v>
      </c>
      <c r="H107" s="50">
        <f t="shared" ref="H107:J107" si="3">H59/744</f>
        <v>0</v>
      </c>
      <c r="I107" s="50">
        <f t="shared" si="3"/>
        <v>0</v>
      </c>
      <c r="J107" s="50">
        <f t="shared" si="3"/>
        <v>0</v>
      </c>
      <c r="K107" s="13"/>
    </row>
    <row r="108" spans="1:11" ht="24" customHeight="1">
      <c r="A108" s="5"/>
      <c r="B108" s="1"/>
      <c r="C108" s="12"/>
      <c r="D108" s="47" t="s">
        <v>71</v>
      </c>
      <c r="E108" s="83" t="s">
        <v>72</v>
      </c>
      <c r="F108" s="49">
        <f t="shared" si="2"/>
        <v>0.25624444444444444</v>
      </c>
      <c r="G108" s="50">
        <f>G60/720</f>
        <v>0</v>
      </c>
      <c r="H108" s="50">
        <f>H60/720</f>
        <v>4.8226388888888888E-2</v>
      </c>
      <c r="I108" s="50">
        <f>I60/720</f>
        <v>9.0944444444444449E-3</v>
      </c>
      <c r="J108" s="50">
        <f>J60/720</f>
        <v>0.19892361111111109</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4">G62/720</f>
        <v>0</v>
      </c>
      <c r="H110" s="50">
        <f t="shared" si="4"/>
        <v>0</v>
      </c>
      <c r="I110" s="50">
        <f t="shared" si="4"/>
        <v>0</v>
      </c>
      <c r="J110" s="50">
        <f t="shared" si="4"/>
        <v>0</v>
      </c>
      <c r="K110" s="13"/>
    </row>
    <row r="111" spans="1:11" ht="30" customHeight="1">
      <c r="A111" s="5"/>
      <c r="B111" s="1"/>
      <c r="C111" s="12"/>
      <c r="D111" s="47" t="s">
        <v>75</v>
      </c>
      <c r="E111" s="68" t="s">
        <v>76</v>
      </c>
      <c r="F111" s="49">
        <f t="shared" si="2"/>
        <v>0</v>
      </c>
      <c r="G111" s="50">
        <f t="shared" si="4"/>
        <v>0</v>
      </c>
      <c r="H111" s="50">
        <f t="shared" si="4"/>
        <v>0</v>
      </c>
      <c r="I111" s="50">
        <f t="shared" si="4"/>
        <v>0</v>
      </c>
      <c r="J111" s="50">
        <f t="shared" si="4"/>
        <v>0</v>
      </c>
      <c r="K111" s="13"/>
    </row>
    <row r="112" spans="1:11" ht="30" customHeight="1">
      <c r="A112" s="5"/>
      <c r="B112" s="1"/>
      <c r="C112" s="12"/>
      <c r="D112" s="84" t="s">
        <v>77</v>
      </c>
      <c r="E112" s="85" t="s">
        <v>78</v>
      </c>
      <c r="F112" s="86">
        <f t="shared" si="2"/>
        <v>-2.6194324487249787E-16</v>
      </c>
      <c r="G112" s="87">
        <f>G66-G82-G103-G104-G106+G110-G111</f>
        <v>0</v>
      </c>
      <c r="H112" s="87">
        <f>H66+H77-H82-H103-H104-H106+H110-H111</f>
        <v>-5.8286708792820718E-16</v>
      </c>
      <c r="I112" s="87">
        <f>I66+I77-I82-I103-I104-I106+I110-I111</f>
        <v>-3.9898639947466563E-17</v>
      </c>
      <c r="J112" s="88">
        <f>J66+J77-J82-J104-J106+J110-J111</f>
        <v>3.6082248300317588E-16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45">
        <f>SUM(G114:J114)</f>
        <v>10.55</v>
      </c>
      <c r="G114" s="94"/>
      <c r="H114" s="94">
        <v>10.55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45">
        <f>SUM(G117:J117)</f>
        <v>2566.5800515000001</v>
      </c>
      <c r="G117" s="97">
        <f>SUM(G118,G121,G124)</f>
        <v>0</v>
      </c>
      <c r="H117" s="97">
        <f>SUM(H118,H121,H124)</f>
        <v>2566.5800515000001</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2566.5800515000001</v>
      </c>
      <c r="G124" s="70">
        <f>SUM(G125:G127)</f>
        <v>0</v>
      </c>
      <c r="H124" s="70">
        <f>SUM(H125:H127)</f>
        <v>2566.5800515000001</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2566.5800515000001</v>
      </c>
      <c r="G126" s="50"/>
      <c r="H126" s="50">
        <f>H114*243277.73/1000</f>
        <v>2566.5800515000001</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45">
        <f>SUM(G133:J133)</f>
        <v>2317.62</v>
      </c>
      <c r="G133" s="44">
        <f>SUM(G134,G137,G140)</f>
        <v>0</v>
      </c>
      <c r="H133" s="44">
        <f>SUM(H134,H137,H140)</f>
        <v>2317.62</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2317.62</v>
      </c>
      <c r="G140" s="70">
        <f>SUM(G141:G143)</f>
        <v>0</v>
      </c>
      <c r="H140" s="70">
        <f>SUM(H141:H143)</f>
        <v>2317.62</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IF('[4]46 - передача'!$E$126="", "", '[4]46 - передача'!$E$126)</f>
        <v>ОАО Кубаньэнерго за содержание сетей</v>
      </c>
      <c r="F142" s="49">
        <f>SUM(G142:J142)</f>
        <v>2317.62</v>
      </c>
      <c r="G142" s="50"/>
      <c r="H142" s="50">
        <v>2317.62</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101</v>
      </c>
      <c r="E9" s="141"/>
      <c r="F9" s="141"/>
      <c r="G9" s="141"/>
      <c r="H9" s="141"/>
      <c r="I9" s="141"/>
      <c r="J9" s="142"/>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2</v>
      </c>
      <c r="F12" s="16"/>
      <c r="G12" s="143"/>
      <c r="H12" s="143"/>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44">
        <f>SUM(G18:J18)</f>
        <v>4302.2209999999995</v>
      </c>
      <c r="G18" s="45">
        <f>SUM(G19,G20,G24,G28)</f>
        <v>0</v>
      </c>
      <c r="H18" s="45">
        <f>SUM(H19,H20,H24,H28)</f>
        <v>4177.424</v>
      </c>
      <c r="I18" s="45">
        <f>SUM(I19,I20,I24,I28)</f>
        <v>124.797</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4177.424</v>
      </c>
      <c r="G20" s="49">
        <f>SUM(G21:G23)</f>
        <v>0</v>
      </c>
      <c r="H20" s="49">
        <f>SUM(H21:H23)</f>
        <v>4177.424</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4177.424</v>
      </c>
      <c r="G22" s="50"/>
      <c r="H22" s="50">
        <v>4177.424</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124.797</v>
      </c>
      <c r="G24" s="49">
        <f>SUM(G25:G27)</f>
        <v>0</v>
      </c>
      <c r="H24" s="49">
        <f>SUM(H25:H27)</f>
        <v>0</v>
      </c>
      <c r="I24" s="49">
        <f>SUM(I25:I27)</f>
        <v>124.797</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124.797</v>
      </c>
      <c r="G26" s="50"/>
      <c r="H26" s="50"/>
      <c r="I26" s="50">
        <v>124.797</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1317.3699999999997</v>
      </c>
      <c r="G29" s="69"/>
      <c r="H29" s="70">
        <f>H30</f>
        <v>0</v>
      </c>
      <c r="I29" s="70">
        <f>I30+I31</f>
        <v>708.02999999999986</v>
      </c>
      <c r="J29" s="52">
        <f>J30+J31+J32</f>
        <v>609.3399999999998</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708.02999999999986</v>
      </c>
      <c r="G31" s="69"/>
      <c r="H31" s="69"/>
      <c r="I31" s="50">
        <f>H22-H34-H60</f>
        <v>708.02999999999986</v>
      </c>
      <c r="J31" s="51"/>
      <c r="K31" s="13"/>
    </row>
    <row r="32" spans="1:11" ht="24" customHeight="1">
      <c r="A32" s="5"/>
      <c r="B32" s="1"/>
      <c r="C32" s="12"/>
      <c r="D32" s="47" t="s">
        <v>33</v>
      </c>
      <c r="E32" s="48" t="s">
        <v>7</v>
      </c>
      <c r="F32" s="49">
        <f>SUM(J32)</f>
        <v>609.3399999999998</v>
      </c>
      <c r="G32" s="71"/>
      <c r="H32" s="71"/>
      <c r="I32" s="71"/>
      <c r="J32" s="72">
        <f>I26+I31-I34-I60</f>
        <v>609.3399999999998</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4172.58</v>
      </c>
      <c r="G34" s="70">
        <f>SUM(G35,G42,G46,G49,G52)</f>
        <v>0</v>
      </c>
      <c r="H34" s="70">
        <f>SUM(H35,H42,H46,H49,H52)</f>
        <v>3443.84</v>
      </c>
      <c r="I34" s="70">
        <f>SUM(I35,I42,I46,I49,I52)</f>
        <v>221.14600000000002</v>
      </c>
      <c r="J34" s="52">
        <f>SUM(J35,J42,J46,J49,J52)</f>
        <v>507.59399999999999</v>
      </c>
      <c r="K34" s="13"/>
    </row>
    <row r="35" spans="1:11" ht="24" customHeight="1">
      <c r="A35" s="5"/>
      <c r="B35" s="1"/>
      <c r="C35" s="12"/>
      <c r="D35" s="47" t="s">
        <v>36</v>
      </c>
      <c r="E35" s="48" t="s">
        <v>37</v>
      </c>
      <c r="F35" s="49">
        <f>SUM(G35:J35)</f>
        <v>1675.0070000000001</v>
      </c>
      <c r="G35" s="49">
        <f>SUM(G36:G41)</f>
        <v>0</v>
      </c>
      <c r="H35" s="49">
        <f>SUM(H36:H41)</f>
        <v>946.26700000000005</v>
      </c>
      <c r="I35" s="49">
        <f>SUM(I36:I41)</f>
        <v>221.14600000000002</v>
      </c>
      <c r="J35" s="52">
        <f>SUM(J36:J41)</f>
        <v>507.59399999999999</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716.73</v>
      </c>
      <c r="G37" s="50"/>
      <c r="H37" s="50">
        <v>124.71899999999999</v>
      </c>
      <c r="I37" s="50">
        <v>166.667</v>
      </c>
      <c r="J37" s="63">
        <v>425.34399999999999</v>
      </c>
      <c r="K37" s="58"/>
    </row>
    <row r="38" spans="1:11" s="59" customFormat="1" ht="15" customHeight="1">
      <c r="A38" s="53"/>
      <c r="B38" s="2"/>
      <c r="C38" s="60" t="s">
        <v>17</v>
      </c>
      <c r="D38" s="61" t="s">
        <v>41</v>
      </c>
      <c r="E38" s="62" t="s">
        <v>42</v>
      </c>
      <c r="F38" s="49">
        <f>SUM(G38:J38)</f>
        <v>153.35</v>
      </c>
      <c r="G38" s="50"/>
      <c r="H38" s="50">
        <v>16.620999999999999</v>
      </c>
      <c r="I38" s="50">
        <v>54.478999999999999</v>
      </c>
      <c r="J38" s="63">
        <v>82.25</v>
      </c>
      <c r="K38" s="58"/>
    </row>
    <row r="39" spans="1:11" s="59" customFormat="1" ht="15" customHeight="1">
      <c r="A39" s="53"/>
      <c r="B39" s="2"/>
      <c r="C39" s="60" t="s">
        <v>17</v>
      </c>
      <c r="D39" s="61" t="s">
        <v>43</v>
      </c>
      <c r="E39" s="62" t="s">
        <v>44</v>
      </c>
      <c r="F39" s="49">
        <f>SUM(G39:J39)</f>
        <v>341.649</v>
      </c>
      <c r="G39" s="50"/>
      <c r="H39" s="50">
        <v>341.649</v>
      </c>
      <c r="I39" s="50"/>
      <c r="J39" s="63"/>
      <c r="K39" s="58"/>
    </row>
    <row r="40" spans="1:11" s="59" customFormat="1" ht="15" customHeight="1">
      <c r="A40" s="53"/>
      <c r="B40" s="2"/>
      <c r="C40" s="60" t="s">
        <v>17</v>
      </c>
      <c r="D40" s="61" t="s">
        <v>45</v>
      </c>
      <c r="E40" s="62" t="s">
        <v>46</v>
      </c>
      <c r="F40" s="49">
        <f>SUM(G40:J40)</f>
        <v>463.27800000000002</v>
      </c>
      <c r="G40" s="50"/>
      <c r="H40" s="50">
        <v>463.27800000000002</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2497.5729999999999</v>
      </c>
      <c r="G42" s="49">
        <f>SUM(G43:G45)</f>
        <v>0</v>
      </c>
      <c r="H42" s="49">
        <f>SUM(H43:H45)</f>
        <v>2497.5729999999999</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2497.5729999999999</v>
      </c>
      <c r="G44" s="50"/>
      <c r="H44" s="50">
        <v>2497.5729999999999</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1317.3699999999997</v>
      </c>
      <c r="G55" s="70">
        <f>SUM(G30:J30)</f>
        <v>0</v>
      </c>
      <c r="H55" s="70">
        <f>SUM(G31:J31)</f>
        <v>708.02999999999986</v>
      </c>
      <c r="I55" s="70">
        <f>SUM(G32:J32)</f>
        <v>609.3399999999998</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129.64099999999999</v>
      </c>
      <c r="G58" s="70">
        <f>SUM(G59:G60)</f>
        <v>0</v>
      </c>
      <c r="H58" s="70">
        <f>SUM(H59:H60)</f>
        <v>25.553999999999998</v>
      </c>
      <c r="I58" s="70">
        <f>SUM(I59:I60)</f>
        <v>2.3410000000000002</v>
      </c>
      <c r="J58" s="52">
        <f>SUM(J59:J60)</f>
        <v>101.746</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129.64099999999999</v>
      </c>
      <c r="G60" s="50"/>
      <c r="H60" s="50">
        <v>25.553999999999998</v>
      </c>
      <c r="I60" s="50">
        <v>2.3410000000000002</v>
      </c>
      <c r="J60" s="51">
        <v>101.746</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-2.0161650127192843E-13</v>
      </c>
      <c r="G64" s="87">
        <f>G18-G34-G55-G56-G58+G62-G63</f>
        <v>0</v>
      </c>
      <c r="H64" s="87">
        <f>H18+H29-H34-H55-H56-H58+H62-H63</f>
        <v>-2.4868995751603507E-14</v>
      </c>
      <c r="I64" s="87">
        <f>I18+I29-I34-I55-I56-I58+I62-I63</f>
        <v>7.9936057773011271E-15</v>
      </c>
      <c r="J64" s="88">
        <f>J18+J29-J34-J56-J58+J62-J63</f>
        <v>-1.8474111129762605E-13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44">
        <f>SUM(G66:J66)</f>
        <v>5.782555107526882</v>
      </c>
      <c r="G66" s="45">
        <f>SUM(G67,G68,G72,G76)</f>
        <v>0</v>
      </c>
      <c r="H66" s="45">
        <f>SUM(H67,H68,H72,H76)</f>
        <v>5.6148172043010751</v>
      </c>
      <c r="I66" s="45">
        <f>SUM(I67,I68,I72,I76)</f>
        <v>0.16773790322580645</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5.6148172043010751</v>
      </c>
      <c r="G68" s="49">
        <f>SUM(G69:G71)</f>
        <v>0</v>
      </c>
      <c r="H68" s="49">
        <f>SUM(H69:H71)</f>
        <v>5.6148172043010751</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IF('[5]46 - передача'!$E$22="", "", '[5]46 - передача'!$E$22)</f>
        <v>ОАО "Кубаньэнерго"</v>
      </c>
      <c r="F70" s="49">
        <f>SUM(G70:J70)</f>
        <v>5.6148172043010751</v>
      </c>
      <c r="G70" s="50">
        <f>G22/720</f>
        <v>0</v>
      </c>
      <c r="H70" s="50">
        <f>H22/744</f>
        <v>5.6148172043010751</v>
      </c>
      <c r="I70" s="50">
        <f>I22/720</f>
        <v>0</v>
      </c>
      <c r="J70" s="50">
        <f>J22/720</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0.16773790322580645</v>
      </c>
      <c r="G72" s="49">
        <f>SUM(G73:G75)</f>
        <v>0</v>
      </c>
      <c r="H72" s="49">
        <f>SUM(H73:H75)</f>
        <v>0</v>
      </c>
      <c r="I72" s="49">
        <f>SUM(I73:I75)</f>
        <v>0.16773790322580645</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IF('[5]46 - передача'!$E$26="", "", '[5]46 - передача'!$E$26)</f>
        <v>Филиал КВЭП ЗАО "РАМО-М"</v>
      </c>
      <c r="F74" s="49">
        <f>SUM(G74:J74)</f>
        <v>0.16773790322580645</v>
      </c>
      <c r="G74" s="50">
        <f>G26/720</f>
        <v>0</v>
      </c>
      <c r="H74" s="50">
        <f>H26/720</f>
        <v>0</v>
      </c>
      <c r="I74" s="50">
        <f>I26/744</f>
        <v>0.16773790322580645</v>
      </c>
      <c r="J74" s="50">
        <f>J26/720</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1.7706586021505371</v>
      </c>
      <c r="G77" s="92"/>
      <c r="H77" s="70">
        <f>H78</f>
        <v>0</v>
      </c>
      <c r="I77" s="70">
        <f>I78+I79</f>
        <v>0.9516532258064514</v>
      </c>
      <c r="J77" s="52">
        <f>J78+J79+J80</f>
        <v>0.81900537634408577</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0.9516532258064514</v>
      </c>
      <c r="G79" s="92"/>
      <c r="H79" s="92"/>
      <c r="I79" s="50">
        <f>I31/744</f>
        <v>0.9516532258064514</v>
      </c>
      <c r="J79" s="50">
        <f>J31/720</f>
        <v>0</v>
      </c>
      <c r="K79" s="13"/>
    </row>
    <row r="80" spans="1:11" ht="24" customHeight="1">
      <c r="A80" s="5"/>
      <c r="B80" s="1"/>
      <c r="C80" s="12"/>
      <c r="D80" s="47" t="s">
        <v>33</v>
      </c>
      <c r="E80" s="48" t="s">
        <v>7</v>
      </c>
      <c r="F80" s="49">
        <f>SUM(J80)</f>
        <v>0.81900537634408577</v>
      </c>
      <c r="G80" s="92"/>
      <c r="H80" s="92"/>
      <c r="I80" s="92"/>
      <c r="J80" s="50">
        <f>J32/744</f>
        <v>0.81900537634408577</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5.6083064516129033</v>
      </c>
      <c r="G82" s="70">
        <f>SUM(G83,G90,G94,G97,G100)</f>
        <v>0</v>
      </c>
      <c r="H82" s="70">
        <f>SUM(H83,H90,H94,H97,H100)</f>
        <v>4.6288172043010753</v>
      </c>
      <c r="I82" s="70">
        <f>SUM(I83,I90,I94,I97,I100)</f>
        <v>0.29723924731182794</v>
      </c>
      <c r="J82" s="52">
        <f>SUM(J83,J90,J94,J97,J100)</f>
        <v>0.68225000000000002</v>
      </c>
      <c r="K82" s="13"/>
    </row>
    <row r="83" spans="1:11" ht="24" customHeight="1">
      <c r="A83" s="5"/>
      <c r="B83" s="1"/>
      <c r="C83" s="12"/>
      <c r="D83" s="47" t="s">
        <v>36</v>
      </c>
      <c r="E83" s="48" t="s">
        <v>37</v>
      </c>
      <c r="F83" s="49">
        <f>SUM(G83:J83)</f>
        <v>2.2513534946236557</v>
      </c>
      <c r="G83" s="49">
        <f>SUM(G84:G89)</f>
        <v>0</v>
      </c>
      <c r="H83" s="49">
        <f>SUM(H84:H89)</f>
        <v>1.271864247311828</v>
      </c>
      <c r="I83" s="49">
        <f>SUM(I84:I89)</f>
        <v>0.29723924731182794</v>
      </c>
      <c r="J83" s="52">
        <f>SUM(J84:J89)</f>
        <v>0.68225000000000002</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IF('[5]46 - передача'!$E$37="", "", '[5]46 - передача'!$E$37)</f>
        <v>ОАО "Кубаньэнергосбыт"</v>
      </c>
      <c r="F85" s="49">
        <f>SUM(G85:J85)</f>
        <v>0.96334677419354842</v>
      </c>
      <c r="G85" s="50">
        <f t="shared" ref="G85:J88" si="1">G37/744</f>
        <v>0</v>
      </c>
      <c r="H85" s="50">
        <f t="shared" si="1"/>
        <v>0.16763306451612903</v>
      </c>
      <c r="I85" s="50">
        <f t="shared" si="1"/>
        <v>0.22401478494623656</v>
      </c>
      <c r="J85" s="50">
        <f t="shared" si="1"/>
        <v>0.57169892473118278</v>
      </c>
      <c r="K85" s="58"/>
    </row>
    <row r="86" spans="1:11" s="59" customFormat="1" ht="15" customHeight="1">
      <c r="A86" s="53"/>
      <c r="B86" s="2"/>
      <c r="C86" s="89" t="s">
        <v>17</v>
      </c>
      <c r="D86" s="61" t="s">
        <v>41</v>
      </c>
      <c r="E86" s="90" t="str">
        <f>IF('[5]46 - передача'!$E$38="", "", '[5]46 - передача'!$E$38)</f>
        <v>ОАО "НЭСК"</v>
      </c>
      <c r="F86" s="49">
        <f>SUM(G86:J86)</f>
        <v>0.20611559139784946</v>
      </c>
      <c r="G86" s="50">
        <f t="shared" si="1"/>
        <v>0</v>
      </c>
      <c r="H86" s="50">
        <f t="shared" si="1"/>
        <v>2.2340053763440858E-2</v>
      </c>
      <c r="I86" s="50">
        <f t="shared" si="1"/>
        <v>7.3224462365591395E-2</v>
      </c>
      <c r="J86" s="50">
        <f t="shared" si="1"/>
        <v>0.1105510752688172</v>
      </c>
      <c r="K86" s="58"/>
    </row>
    <row r="87" spans="1:11" s="59" customFormat="1" ht="15" customHeight="1">
      <c r="A87" s="53"/>
      <c r="B87" s="2"/>
      <c r="C87" s="89" t="s">
        <v>17</v>
      </c>
      <c r="D87" s="61" t="s">
        <v>43</v>
      </c>
      <c r="E87" s="90" t="str">
        <f>IF('[5]46 - передача'!$E$39="", "", '[5]46 - передача'!$E$39)</f>
        <v>ОАО "Мосэнергосбыт"</v>
      </c>
      <c r="F87" s="49">
        <f>SUM(G87:J87)</f>
        <v>0.45920564516129031</v>
      </c>
      <c r="G87" s="50">
        <f t="shared" si="1"/>
        <v>0</v>
      </c>
      <c r="H87" s="50">
        <f t="shared" si="1"/>
        <v>0.45920564516129031</v>
      </c>
      <c r="I87" s="50">
        <f t="shared" si="1"/>
        <v>0</v>
      </c>
      <c r="J87" s="50">
        <f t="shared" si="1"/>
        <v>0</v>
      </c>
      <c r="K87" s="58"/>
    </row>
    <row r="88" spans="1:11" s="59" customFormat="1" ht="15" customHeight="1">
      <c r="A88" s="53"/>
      <c r="B88" s="2"/>
      <c r="C88" s="89" t="s">
        <v>17</v>
      </c>
      <c r="D88" s="61" t="s">
        <v>45</v>
      </c>
      <c r="E88" s="90" t="str">
        <f>IF('[5]46 - передача'!$E$40="", "", '[5]46 - передача'!$E$40)</f>
        <v>ЗАО "МАРЭМ+"</v>
      </c>
      <c r="F88" s="49">
        <f>SUM(G88:J88)</f>
        <v>0.62268548387096778</v>
      </c>
      <c r="G88" s="50">
        <f t="shared" si="1"/>
        <v>0</v>
      </c>
      <c r="H88" s="50">
        <f t="shared" si="1"/>
        <v>0.62268548387096778</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3.3569529569892471</v>
      </c>
      <c r="G90" s="49">
        <f>SUM(G91:G93)</f>
        <v>0</v>
      </c>
      <c r="H90" s="49">
        <f>SUM(H91:H93)</f>
        <v>3.3569529569892471</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IF('[5]46 - передача'!$E$44="", "", '[5]46 - передача'!$E$44)</f>
        <v>ОАО "НЭСК-электросети"</v>
      </c>
      <c r="F92" s="49">
        <f>SUM(G92:J92)</f>
        <v>3.3569529569892471</v>
      </c>
      <c r="G92" s="50">
        <f>G44/744</f>
        <v>0</v>
      </c>
      <c r="H92" s="50">
        <f>H44/744</f>
        <v>3.3569529569892471</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1.7706586021505371</v>
      </c>
      <c r="G103" s="70">
        <f>SUM(G78:J78)</f>
        <v>0</v>
      </c>
      <c r="H103" s="70">
        <f>SUM(G79:J79)</f>
        <v>0.9516532258064514</v>
      </c>
      <c r="I103" s="70">
        <f>SUM(G80:J80)</f>
        <v>0.81900537634408577</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0.17424865591397848</v>
      </c>
      <c r="G106" s="70">
        <f>SUM(G107:G108)</f>
        <v>0</v>
      </c>
      <c r="H106" s="70">
        <f>SUM(H107:H108)</f>
        <v>3.4346774193548382E-2</v>
      </c>
      <c r="I106" s="70">
        <f>SUM(I107:I108)</f>
        <v>3.1465053763440861E-3</v>
      </c>
      <c r="J106" s="52">
        <f>SUM(J107:J108)</f>
        <v>0.13675537634408602</v>
      </c>
      <c r="K106" s="13"/>
    </row>
    <row r="107" spans="1:11" ht="24" customHeight="1">
      <c r="A107" s="5"/>
      <c r="B107" s="1"/>
      <c r="C107" s="12"/>
      <c r="D107" s="47" t="s">
        <v>69</v>
      </c>
      <c r="E107" s="48" t="s">
        <v>70</v>
      </c>
      <c r="F107" s="49">
        <f t="shared" si="2"/>
        <v>0</v>
      </c>
      <c r="G107" s="50">
        <f>G59/720</f>
        <v>0</v>
      </c>
      <c r="H107" s="50">
        <f t="shared" ref="H107:J108" si="3">H59/744</f>
        <v>0</v>
      </c>
      <c r="I107" s="50">
        <f t="shared" si="3"/>
        <v>0</v>
      </c>
      <c r="J107" s="50">
        <f t="shared" si="3"/>
        <v>0</v>
      </c>
      <c r="K107" s="13"/>
    </row>
    <row r="108" spans="1:11" ht="24" customHeight="1">
      <c r="A108" s="5"/>
      <c r="B108" s="1"/>
      <c r="C108" s="12"/>
      <c r="D108" s="47" t="s">
        <v>71</v>
      </c>
      <c r="E108" s="83" t="s">
        <v>72</v>
      </c>
      <c r="F108" s="49">
        <f t="shared" si="2"/>
        <v>0.17424865591397848</v>
      </c>
      <c r="G108" s="50">
        <f>G60/720</f>
        <v>0</v>
      </c>
      <c r="H108" s="50">
        <f t="shared" si="3"/>
        <v>3.4346774193548382E-2</v>
      </c>
      <c r="I108" s="50">
        <f t="shared" si="3"/>
        <v>3.1465053763440861E-3</v>
      </c>
      <c r="J108" s="50">
        <f t="shared" si="3"/>
        <v>0.13675537634408602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4">G62/720</f>
        <v>0</v>
      </c>
      <c r="H110" s="50">
        <f t="shared" si="4"/>
        <v>0</v>
      </c>
      <c r="I110" s="50">
        <f t="shared" si="4"/>
        <v>0</v>
      </c>
      <c r="J110" s="50">
        <f t="shared" si="4"/>
        <v>0</v>
      </c>
      <c r="K110" s="13"/>
    </row>
    <row r="111" spans="1:11" ht="30" customHeight="1">
      <c r="A111" s="5"/>
      <c r="B111" s="1"/>
      <c r="C111" s="12"/>
      <c r="D111" s="47" t="s">
        <v>75</v>
      </c>
      <c r="E111" s="68" t="s">
        <v>76</v>
      </c>
      <c r="F111" s="49">
        <f t="shared" si="2"/>
        <v>0</v>
      </c>
      <c r="G111" s="50">
        <f t="shared" si="4"/>
        <v>0</v>
      </c>
      <c r="H111" s="50">
        <f t="shared" si="4"/>
        <v>0</v>
      </c>
      <c r="I111" s="50">
        <f t="shared" si="4"/>
        <v>0</v>
      </c>
      <c r="J111" s="50">
        <f t="shared" si="4"/>
        <v>0</v>
      </c>
      <c r="K111" s="13"/>
    </row>
    <row r="112" spans="1:11" ht="30" customHeight="1">
      <c r="A112" s="5"/>
      <c r="B112" s="1"/>
      <c r="C112" s="12"/>
      <c r="D112" s="84" t="s">
        <v>77</v>
      </c>
      <c r="E112" s="85" t="s">
        <v>78</v>
      </c>
      <c r="F112" s="86">
        <f t="shared" si="2"/>
        <v>-2.8883145875013838E-16</v>
      </c>
      <c r="G112" s="87">
        <f>G66-G82-G103-G104-G106+G110-G111</f>
        <v>0</v>
      </c>
      <c r="H112" s="87">
        <f>H66+H77-H82-H103-H104-H106+H110-H111</f>
        <v>-1.3877787807814457E-17</v>
      </c>
      <c r="I112" s="87">
        <f>I66+I77-I82-I103-I104-I106+I110-I111</f>
        <v>2.6020852139652106E-18</v>
      </c>
      <c r="J112" s="88">
        <f>J66+J77-J82-J104-J106+J110-J111</f>
        <v>-2.7755575615628914E-16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45">
        <f>SUM(G114:J114)</f>
        <v>10.55</v>
      </c>
      <c r="G114" s="94"/>
      <c r="H114" s="94">
        <v>10.55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45">
        <f>SUM(G117:J117)</f>
        <v>2566.5800515000001</v>
      </c>
      <c r="G117" s="97">
        <f>SUM(G118,G121,G124)</f>
        <v>0</v>
      </c>
      <c r="H117" s="97">
        <f>SUM(H118,H121,H124)</f>
        <v>2566.5800515000001</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2566.5800515000001</v>
      </c>
      <c r="G124" s="70">
        <f>SUM(G125:G127)</f>
        <v>0</v>
      </c>
      <c r="H124" s="70">
        <f>SUM(H125:H127)</f>
        <v>2566.5800515000001</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2566.5800515000001</v>
      </c>
      <c r="G126" s="50"/>
      <c r="H126" s="50">
        <f>H114*243277.73/1000</f>
        <v>2566.5800515000001</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45">
        <f>SUM(G133:J133)</f>
        <v>2202.3989999999999</v>
      </c>
      <c r="G133" s="44">
        <f>SUM(G134,G137,G140)</f>
        <v>0</v>
      </c>
      <c r="H133" s="44">
        <f>SUM(H134,H137,H140)</f>
        <v>2202.3989999999999</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2202.3989999999999</v>
      </c>
      <c r="G140" s="70">
        <f>SUM(G141:G143)</f>
        <v>0</v>
      </c>
      <c r="H140" s="70">
        <f>SUM(H141:H143)</f>
        <v>2202.3989999999999</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IF('[5]46 - передача'!$E$126="", "", '[5]46 - передача'!$E$126)</f>
        <v>ОАО Кубаньэнерго за содержание сетей</v>
      </c>
      <c r="F142" s="49">
        <f>SUM(G142:J142)</f>
        <v>2202.3989999999999</v>
      </c>
      <c r="G142" s="50"/>
      <c r="H142" s="50">
        <v>2202.3989999999999</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102</v>
      </c>
      <c r="E9" s="141"/>
      <c r="F9" s="141"/>
      <c r="G9" s="141"/>
      <c r="H9" s="141"/>
      <c r="I9" s="141"/>
      <c r="J9" s="142"/>
      <c r="K9" s="13"/>
    </row>
    <row r="10" spans="1:12" ht="12" customHeight="1">
      <c r="A10" s="5"/>
      <c r="B10" s="1"/>
      <c r="C10" s="12"/>
      <c r="D10" s="14"/>
      <c r="E10" s="116"/>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3</v>
      </c>
      <c r="F12" s="16"/>
      <c r="G12" s="143"/>
      <c r="H12" s="143"/>
      <c r="I12" s="16"/>
      <c r="J12" s="16"/>
      <c r="K12" s="13"/>
    </row>
    <row r="13" spans="1:12" ht="12" customHeight="1">
      <c r="A13" s="5"/>
      <c r="B13" s="1"/>
      <c r="C13" s="12"/>
      <c r="D13" s="14"/>
      <c r="E13" s="116"/>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118">
        <f>SUM(G18:J18)</f>
        <v>4201.8090000000002</v>
      </c>
      <c r="G18" s="119">
        <f>SUM(G19,G20,G24,G28)</f>
        <v>0</v>
      </c>
      <c r="H18" s="119">
        <f>SUM(H19,H20,H24,H28)</f>
        <v>4124.3609999999999</v>
      </c>
      <c r="I18" s="119">
        <f>SUM(I19,I20,I24,I28)</f>
        <v>77.447999999999993</v>
      </c>
      <c r="J18" s="120">
        <f>SUM(J19,J20,J24,J28)</f>
        <v>0</v>
      </c>
      <c r="K18" s="13"/>
    </row>
    <row r="19" spans="1:11" ht="24" customHeight="1">
      <c r="A19" s="5"/>
      <c r="B19" s="1"/>
      <c r="C19" s="12"/>
      <c r="D19" s="47" t="s">
        <v>12</v>
      </c>
      <c r="E19" s="48" t="s">
        <v>13</v>
      </c>
      <c r="F19" s="121">
        <f>SUM(G19:J19)</f>
        <v>0</v>
      </c>
      <c r="G19" s="122"/>
      <c r="H19" s="122"/>
      <c r="I19" s="122"/>
      <c r="J19" s="123"/>
      <c r="K19" s="13"/>
    </row>
    <row r="20" spans="1:11" ht="24" customHeight="1">
      <c r="A20" s="5"/>
      <c r="B20" s="1"/>
      <c r="C20" s="12"/>
      <c r="D20" s="47" t="s">
        <v>14</v>
      </c>
      <c r="E20" s="48" t="s">
        <v>15</v>
      </c>
      <c r="F20" s="121">
        <f>SUM(G20:J20)</f>
        <v>4124.3609999999999</v>
      </c>
      <c r="G20" s="121">
        <f>SUM(G21:G23)</f>
        <v>0</v>
      </c>
      <c r="H20" s="121">
        <f>SUM(H21:H23)</f>
        <v>4124.3609999999999</v>
      </c>
      <c r="I20" s="121">
        <f>SUM(I21:I23)</f>
        <v>0</v>
      </c>
      <c r="J20" s="124">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121">
        <f>SUM(G22:J22)</f>
        <v>4124.3609999999999</v>
      </c>
      <c r="G22" s="122"/>
      <c r="H22" s="122">
        <v>4124.3609999999999</v>
      </c>
      <c r="I22" s="122"/>
      <c r="J22" s="125"/>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121">
        <f>SUM(G24:J24)</f>
        <v>77.447999999999993</v>
      </c>
      <c r="G24" s="121">
        <f>SUM(G25:G27)</f>
        <v>0</v>
      </c>
      <c r="H24" s="121">
        <f>SUM(H25:H27)</f>
        <v>0</v>
      </c>
      <c r="I24" s="121">
        <f>SUM(I25:I27)</f>
        <v>77.447999999999993</v>
      </c>
      <c r="J24" s="124">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121">
        <f>SUM(G26:J26)</f>
        <v>77.447999999999993</v>
      </c>
      <c r="G26" s="122"/>
      <c r="H26" s="122"/>
      <c r="I26" s="122">
        <v>77.447999999999993</v>
      </c>
      <c r="J26" s="125"/>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121">
        <f>SUM(G28:J28)</f>
        <v>0</v>
      </c>
      <c r="G28" s="122"/>
      <c r="H28" s="122"/>
      <c r="I28" s="122"/>
      <c r="J28" s="123"/>
      <c r="K28" s="13"/>
    </row>
    <row r="29" spans="1:11" ht="30" customHeight="1">
      <c r="A29" s="5"/>
      <c r="B29" s="1"/>
      <c r="C29" s="12"/>
      <c r="D29" s="47" t="s">
        <v>29</v>
      </c>
      <c r="E29" s="68" t="s">
        <v>30</v>
      </c>
      <c r="F29" s="121">
        <f>SUM(H29:J29)</f>
        <v>1446.1090000000002</v>
      </c>
      <c r="G29" s="69"/>
      <c r="H29" s="126">
        <f>H30</f>
        <v>0</v>
      </c>
      <c r="I29" s="126">
        <f>I30+I31</f>
        <v>814.56000000000006</v>
      </c>
      <c r="J29" s="124">
        <f>J30+J31+J32</f>
        <v>631.54900000000009</v>
      </c>
      <c r="K29" s="13"/>
    </row>
    <row r="30" spans="1:11" ht="24" customHeight="1">
      <c r="A30" s="5"/>
      <c r="B30" s="1"/>
      <c r="C30" s="12"/>
      <c r="D30" s="47" t="s">
        <v>31</v>
      </c>
      <c r="E30" s="48" t="s">
        <v>5</v>
      </c>
      <c r="F30" s="121">
        <f>SUM(H30:J30)</f>
        <v>0</v>
      </c>
      <c r="G30" s="69"/>
      <c r="H30" s="122"/>
      <c r="I30" s="122"/>
      <c r="J30" s="123"/>
      <c r="K30" s="13"/>
    </row>
    <row r="31" spans="1:11" ht="24" customHeight="1">
      <c r="A31" s="5"/>
      <c r="B31" s="1"/>
      <c r="C31" s="12"/>
      <c r="D31" s="47" t="s">
        <v>32</v>
      </c>
      <c r="E31" s="48" t="s">
        <v>6</v>
      </c>
      <c r="F31" s="121">
        <f>SUM(I31:J31)</f>
        <v>814.56000000000006</v>
      </c>
      <c r="G31" s="69"/>
      <c r="H31" s="69"/>
      <c r="I31" s="122">
        <f>H22-H34-H60</f>
        <v>814.56000000000006</v>
      </c>
      <c r="J31" s="123"/>
      <c r="K31" s="13"/>
    </row>
    <row r="32" spans="1:11" ht="24" customHeight="1">
      <c r="A32" s="5"/>
      <c r="B32" s="1"/>
      <c r="C32" s="12"/>
      <c r="D32" s="47" t="s">
        <v>33</v>
      </c>
      <c r="E32" s="48" t="s">
        <v>7</v>
      </c>
      <c r="F32" s="121">
        <f>SUM(J32)</f>
        <v>631.54900000000009</v>
      </c>
      <c r="G32" s="71"/>
      <c r="H32" s="71"/>
      <c r="I32" s="71"/>
      <c r="J32" s="127">
        <f>I26+I31-I34-I60</f>
        <v>631.54900000000009</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121">
        <f>SUM(G34:J34)</f>
        <v>4092.5119999999997</v>
      </c>
      <c r="G34" s="126">
        <f>SUM(G35,G42,G46,G49,G52)</f>
        <v>0</v>
      </c>
      <c r="H34" s="126">
        <f>SUM(H35,H42,H46,H49,H52)</f>
        <v>3268.5059999999999</v>
      </c>
      <c r="I34" s="126">
        <f>SUM(I35,I42,I46,I49,I52)</f>
        <v>258.089</v>
      </c>
      <c r="J34" s="124">
        <f>SUM(J35,J42,J46,J49,J52)</f>
        <v>565.91699999999992</v>
      </c>
      <c r="K34" s="13"/>
    </row>
    <row r="35" spans="1:11" ht="24" customHeight="1">
      <c r="A35" s="5"/>
      <c r="B35" s="1"/>
      <c r="C35" s="12"/>
      <c r="D35" s="47" t="s">
        <v>36</v>
      </c>
      <c r="E35" s="48" t="s">
        <v>37</v>
      </c>
      <c r="F35" s="121">
        <f>SUM(G35:J35)</f>
        <v>1827.7939999999999</v>
      </c>
      <c r="G35" s="121">
        <f>SUM(G36:G41)</f>
        <v>0</v>
      </c>
      <c r="H35" s="121">
        <f>SUM(H36:H41)</f>
        <v>1003.788</v>
      </c>
      <c r="I35" s="121">
        <f>SUM(I36:I41)</f>
        <v>258.089</v>
      </c>
      <c r="J35" s="124">
        <f>SUM(J36:J41)</f>
        <v>565.91699999999992</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121">
        <f>SUM(G37:J37)</f>
        <v>901.56899999999996</v>
      </c>
      <c r="G37" s="122"/>
      <c r="H37" s="122">
        <v>209.16200000000001</v>
      </c>
      <c r="I37" s="122">
        <v>199.495</v>
      </c>
      <c r="J37" s="125">
        <v>492.91199999999998</v>
      </c>
      <c r="K37" s="58"/>
    </row>
    <row r="38" spans="1:11" s="59" customFormat="1" ht="15" customHeight="1">
      <c r="A38" s="53"/>
      <c r="B38" s="2"/>
      <c r="C38" s="60" t="s">
        <v>17</v>
      </c>
      <c r="D38" s="61" t="s">
        <v>41</v>
      </c>
      <c r="E38" s="62" t="s">
        <v>42</v>
      </c>
      <c r="F38" s="121">
        <f>SUM(G38:J38)</f>
        <v>145.89099999999999</v>
      </c>
      <c r="G38" s="122"/>
      <c r="H38" s="122">
        <v>14.292</v>
      </c>
      <c r="I38" s="122">
        <v>58.594000000000001</v>
      </c>
      <c r="J38" s="125">
        <v>73.004999999999995</v>
      </c>
      <c r="K38" s="58"/>
    </row>
    <row r="39" spans="1:11" s="59" customFormat="1" ht="15" customHeight="1">
      <c r="A39" s="53"/>
      <c r="B39" s="2"/>
      <c r="C39" s="60" t="s">
        <v>17</v>
      </c>
      <c r="D39" s="61" t="s">
        <v>43</v>
      </c>
      <c r="E39" s="62" t="s">
        <v>44</v>
      </c>
      <c r="F39" s="121">
        <f>SUM(G39:J39)</f>
        <v>344.82299999999998</v>
      </c>
      <c r="G39" s="122"/>
      <c r="H39" s="122">
        <v>344.82299999999998</v>
      </c>
      <c r="I39" s="122"/>
      <c r="J39" s="125"/>
      <c r="K39" s="58"/>
    </row>
    <row r="40" spans="1:11" s="59" customFormat="1" ht="15" customHeight="1">
      <c r="A40" s="53"/>
      <c r="B40" s="2"/>
      <c r="C40" s="60" t="s">
        <v>17</v>
      </c>
      <c r="D40" s="61" t="s">
        <v>45</v>
      </c>
      <c r="E40" s="62" t="s">
        <v>46</v>
      </c>
      <c r="F40" s="121">
        <f>SUM(G40:J40)</f>
        <v>435.51100000000002</v>
      </c>
      <c r="G40" s="122"/>
      <c r="H40" s="122">
        <v>435.51100000000002</v>
      </c>
      <c r="I40" s="122"/>
      <c r="J40" s="125"/>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121">
        <f>SUM(G42:J42)</f>
        <v>2264.7179999999998</v>
      </c>
      <c r="G42" s="121">
        <f>SUM(G43:G45)</f>
        <v>0</v>
      </c>
      <c r="H42" s="121">
        <f>SUM(H43:H45)</f>
        <v>2264.7179999999998</v>
      </c>
      <c r="I42" s="121">
        <f>SUM(I43:I45)</f>
        <v>0</v>
      </c>
      <c r="J42" s="124">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121">
        <f>SUM(G44:J44)</f>
        <v>2264.7179999999998</v>
      </c>
      <c r="G44" s="122"/>
      <c r="H44" s="122">
        <v>2264.7179999999998</v>
      </c>
      <c r="I44" s="122"/>
      <c r="J44" s="125"/>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121">
        <f>SUM(G46:J46)</f>
        <v>0</v>
      </c>
      <c r="G46" s="121">
        <f>SUM(G47:G48)</f>
        <v>0</v>
      </c>
      <c r="H46" s="121">
        <f>SUM(H47:H48)</f>
        <v>0</v>
      </c>
      <c r="I46" s="121">
        <f>SUM(I47:I48)</f>
        <v>0</v>
      </c>
      <c r="J46" s="124">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126">
        <f>SUM(G49:J49)</f>
        <v>0</v>
      </c>
      <c r="G49" s="126">
        <f>SUM(G50:G51)</f>
        <v>0</v>
      </c>
      <c r="H49" s="126">
        <f>SUM(H50:H51)</f>
        <v>0</v>
      </c>
      <c r="I49" s="126">
        <f>SUM(I50:I51)</f>
        <v>0</v>
      </c>
      <c r="J49" s="124">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121">
        <f>SUM(G52:J52)</f>
        <v>0</v>
      </c>
      <c r="G52" s="121">
        <f>SUM(G53:G54)</f>
        <v>0</v>
      </c>
      <c r="H52" s="121">
        <f>SUM(H53:H54)</f>
        <v>0</v>
      </c>
      <c r="I52" s="121">
        <f>SUM(I53:I54)</f>
        <v>0</v>
      </c>
      <c r="J52" s="124">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121">
        <f>SUM(G55:I55)</f>
        <v>1446.1090000000002</v>
      </c>
      <c r="G55" s="126">
        <f>SUM(G30:J30)</f>
        <v>0</v>
      </c>
      <c r="H55" s="126">
        <f>SUM(G31:J31)</f>
        <v>814.56000000000006</v>
      </c>
      <c r="I55" s="126">
        <f>SUM(G32:J32)</f>
        <v>631.54900000000009</v>
      </c>
      <c r="J55" s="82"/>
      <c r="K55" s="13"/>
    </row>
    <row r="56" spans="1:11" ht="30" customHeight="1">
      <c r="A56" s="5"/>
      <c r="B56" s="1"/>
      <c r="C56" s="12"/>
      <c r="D56" s="47" t="s">
        <v>65</v>
      </c>
      <c r="E56" s="68" t="s">
        <v>66</v>
      </c>
      <c r="F56" s="121">
        <f>SUM(G56:J56)</f>
        <v>0</v>
      </c>
      <c r="G56" s="122"/>
      <c r="H56" s="122"/>
      <c r="I56" s="122"/>
      <c r="J56" s="123"/>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121">
        <f t="shared" ref="F58:F64" si="0">SUM(G58:J58)</f>
        <v>109.297</v>
      </c>
      <c r="G58" s="126">
        <f>SUM(G59:G60)</f>
        <v>0</v>
      </c>
      <c r="H58" s="126">
        <f>SUM(H59:H60)</f>
        <v>41.295000000000002</v>
      </c>
      <c r="I58" s="126">
        <f>SUM(I59:I60)</f>
        <v>2.37</v>
      </c>
      <c r="J58" s="124">
        <f>SUM(J59:J60)</f>
        <v>65.632000000000005</v>
      </c>
      <c r="K58" s="13"/>
    </row>
    <row r="59" spans="1:11" ht="24" customHeight="1">
      <c r="A59" s="5"/>
      <c r="B59" s="1"/>
      <c r="C59" s="12"/>
      <c r="D59" s="47" t="s">
        <v>69</v>
      </c>
      <c r="E59" s="48" t="s">
        <v>70</v>
      </c>
      <c r="F59" s="121">
        <f t="shared" si="0"/>
        <v>0</v>
      </c>
      <c r="G59" s="122"/>
      <c r="H59" s="122"/>
      <c r="I59" s="122"/>
      <c r="J59" s="123"/>
      <c r="K59" s="13"/>
    </row>
    <row r="60" spans="1:11" ht="24" customHeight="1">
      <c r="A60" s="5"/>
      <c r="B60" s="1"/>
      <c r="C60" s="12"/>
      <c r="D60" s="47" t="s">
        <v>71</v>
      </c>
      <c r="E60" s="83" t="s">
        <v>72</v>
      </c>
      <c r="F60" s="121">
        <f t="shared" si="0"/>
        <v>109.297</v>
      </c>
      <c r="G60" s="122"/>
      <c r="H60" s="122">
        <v>41.295000000000002</v>
      </c>
      <c r="I60" s="122">
        <v>2.37</v>
      </c>
      <c r="J60" s="123">
        <v>65.632000000000005</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121">
        <f t="shared" si="0"/>
        <v>0</v>
      </c>
      <c r="G62" s="122"/>
      <c r="H62" s="122"/>
      <c r="I62" s="122"/>
      <c r="J62" s="123"/>
      <c r="K62" s="13"/>
    </row>
    <row r="63" spans="1:11" ht="30" customHeight="1">
      <c r="A63" s="5"/>
      <c r="B63" s="1"/>
      <c r="C63" s="12"/>
      <c r="D63" s="47" t="s">
        <v>75</v>
      </c>
      <c r="E63" s="68" t="s">
        <v>76</v>
      </c>
      <c r="F63" s="121">
        <f t="shared" si="0"/>
        <v>0</v>
      </c>
      <c r="G63" s="122"/>
      <c r="H63" s="122"/>
      <c r="I63" s="122"/>
      <c r="J63" s="123"/>
      <c r="K63" s="13"/>
    </row>
    <row r="64" spans="1:11" ht="30" customHeight="1">
      <c r="A64" s="5"/>
      <c r="B64" s="1"/>
      <c r="C64" s="12"/>
      <c r="D64" s="84" t="s">
        <v>77</v>
      </c>
      <c r="E64" s="85" t="s">
        <v>78</v>
      </c>
      <c r="F64" s="128">
        <f t="shared" si="0"/>
        <v>1.3233858453531866E-13</v>
      </c>
      <c r="G64" s="129">
        <f>G18-G34-G55-G56-G58+G62-G63</f>
        <v>0</v>
      </c>
      <c r="H64" s="129">
        <f>H18+H29-H34-H55-H56-H58+H62-H63</f>
        <v>-4.2632564145606011E-14</v>
      </c>
      <c r="I64" s="129">
        <f>I18+I29-I34-I55-I56-I58+I62-I63</f>
        <v>4.4408920985006262E-15</v>
      </c>
      <c r="J64" s="130">
        <f>J18+J29-J34-J56-J58+J62-J63</f>
        <v>1.7053025658242404E-13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118">
        <f>SUM(G66:J66)</f>
        <v>5.8358458333333338</v>
      </c>
      <c r="G66" s="119">
        <f>SUM(G67,G68,G72,G76)</f>
        <v>0</v>
      </c>
      <c r="H66" s="119">
        <f>SUM(H67,H68,H72,H76)</f>
        <v>5.7282791666666668</v>
      </c>
      <c r="I66" s="119">
        <f>SUM(I67,I68,I72,I76)</f>
        <v>0.10756666666666666</v>
      </c>
      <c r="J66" s="120">
        <f>SUM(J67,J68,J72,J76)</f>
        <v>0</v>
      </c>
      <c r="K66" s="13"/>
    </row>
    <row r="67" spans="1:11" ht="24" customHeight="1">
      <c r="A67" s="5"/>
      <c r="B67" s="1"/>
      <c r="C67" s="12"/>
      <c r="D67" s="47" t="s">
        <v>12</v>
      </c>
      <c r="E67" s="48" t="s">
        <v>80</v>
      </c>
      <c r="F67" s="121">
        <f>SUM(G67:J67)</f>
        <v>0</v>
      </c>
      <c r="G67" s="122">
        <f>G19/672</f>
        <v>0</v>
      </c>
      <c r="H67" s="122">
        <f>H19/744</f>
        <v>0</v>
      </c>
      <c r="I67" s="122">
        <f>I19/672</f>
        <v>0</v>
      </c>
      <c r="J67" s="122">
        <f>J19/672</f>
        <v>0</v>
      </c>
      <c r="K67" s="13"/>
    </row>
    <row r="68" spans="1:11" ht="24" customHeight="1">
      <c r="A68" s="5"/>
      <c r="B68" s="1"/>
      <c r="C68" s="12"/>
      <c r="D68" s="47" t="s">
        <v>14</v>
      </c>
      <c r="E68" s="48" t="s">
        <v>15</v>
      </c>
      <c r="F68" s="121">
        <f>SUM(G68:J68)</f>
        <v>5.7282791666666668</v>
      </c>
      <c r="G68" s="121">
        <f>SUM(G69:G71)</f>
        <v>0</v>
      </c>
      <c r="H68" s="121">
        <f>SUM(H69:H71)</f>
        <v>5.7282791666666668</v>
      </c>
      <c r="I68" s="121">
        <f>SUM(I69:I71)</f>
        <v>0</v>
      </c>
      <c r="J68" s="124">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IF('[6]46 - передача'!$E$22="", "", '[6]46 - передача'!$E$22)</f>
        <v>ОАО "Кубаньэнерго"</v>
      </c>
      <c r="F70" s="121">
        <f>SUM(G70:J70)</f>
        <v>5.7282791666666668</v>
      </c>
      <c r="G70" s="122">
        <f>G22/720</f>
        <v>0</v>
      </c>
      <c r="H70" s="122">
        <f>H22/720</f>
        <v>5.7282791666666668</v>
      </c>
      <c r="I70" s="122">
        <f>I22/720</f>
        <v>0</v>
      </c>
      <c r="J70" s="122">
        <f>J22/720</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121">
        <f>SUM(G72:J72)</f>
        <v>0.10756666666666666</v>
      </c>
      <c r="G72" s="121">
        <f>SUM(G73:G75)</f>
        <v>0</v>
      </c>
      <c r="H72" s="121">
        <f>SUM(H73:H75)</f>
        <v>0</v>
      </c>
      <c r="I72" s="121">
        <f>SUM(I73:I75)</f>
        <v>0.10756666666666666</v>
      </c>
      <c r="J72" s="124">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IF('[6]46 - передача'!$E$26="", "", '[6]46 - передача'!$E$26)</f>
        <v>Филиал КВЭП ЗАО "РАМО-М"</v>
      </c>
      <c r="F74" s="121">
        <f>SUM(G74:J74)</f>
        <v>0.10756666666666666</v>
      </c>
      <c r="G74" s="122">
        <f>G26/720</f>
        <v>0</v>
      </c>
      <c r="H74" s="122">
        <f>H26/720</f>
        <v>0</v>
      </c>
      <c r="I74" s="122">
        <f>I26/720</f>
        <v>0.10756666666666666</v>
      </c>
      <c r="J74" s="122">
        <f>J26/720</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121">
        <f>SUM(G76:J76)</f>
        <v>0</v>
      </c>
      <c r="G76" s="122">
        <f>G28/720</f>
        <v>0</v>
      </c>
      <c r="H76" s="122">
        <f>H28/720</f>
        <v>0</v>
      </c>
      <c r="I76" s="122">
        <f>I28/720</f>
        <v>0</v>
      </c>
      <c r="J76" s="122">
        <f>J28/720</f>
        <v>0</v>
      </c>
      <c r="K76" s="13"/>
    </row>
    <row r="77" spans="1:11" ht="30" customHeight="1">
      <c r="A77" s="5"/>
      <c r="B77" s="1"/>
      <c r="C77" s="12"/>
      <c r="D77" s="47" t="s">
        <v>29</v>
      </c>
      <c r="E77" s="68" t="s">
        <v>30</v>
      </c>
      <c r="F77" s="121">
        <f>SUM(H77:J77)</f>
        <v>2.0084847222222226</v>
      </c>
      <c r="G77" s="92"/>
      <c r="H77" s="126">
        <f>H78</f>
        <v>0</v>
      </c>
      <c r="I77" s="126">
        <f>I78+I79</f>
        <v>1.1313333333333335</v>
      </c>
      <c r="J77" s="124">
        <f>J78+J79+J80</f>
        <v>0.87715138888888899</v>
      </c>
      <c r="K77" s="13"/>
    </row>
    <row r="78" spans="1:11" ht="24" customHeight="1">
      <c r="A78" s="5"/>
      <c r="B78" s="1"/>
      <c r="C78" s="12"/>
      <c r="D78" s="47" t="s">
        <v>31</v>
      </c>
      <c r="E78" s="48" t="s">
        <v>5</v>
      </c>
      <c r="F78" s="121">
        <f>SUM(H78:J78)</f>
        <v>0</v>
      </c>
      <c r="G78" s="92"/>
      <c r="H78" s="122">
        <f>H30/720</f>
        <v>0</v>
      </c>
      <c r="I78" s="122">
        <f>I30/720</f>
        <v>0</v>
      </c>
      <c r="J78" s="122">
        <f>J30/720</f>
        <v>0</v>
      </c>
      <c r="K78" s="13"/>
    </row>
    <row r="79" spans="1:11" ht="24" customHeight="1">
      <c r="A79" s="5"/>
      <c r="B79" s="1"/>
      <c r="C79" s="12"/>
      <c r="D79" s="47" t="s">
        <v>32</v>
      </c>
      <c r="E79" s="48" t="s">
        <v>6</v>
      </c>
      <c r="F79" s="121">
        <f>SUM(I79:J79)</f>
        <v>1.1313333333333335</v>
      </c>
      <c r="G79" s="92"/>
      <c r="H79" s="92"/>
      <c r="I79" s="122">
        <f>I31/720</f>
        <v>1.1313333333333335</v>
      </c>
      <c r="J79" s="122">
        <f>J31/720</f>
        <v>0</v>
      </c>
      <c r="K79" s="13"/>
    </row>
    <row r="80" spans="1:11" ht="24" customHeight="1">
      <c r="A80" s="5"/>
      <c r="B80" s="1"/>
      <c r="C80" s="12"/>
      <c r="D80" s="47" t="s">
        <v>33</v>
      </c>
      <c r="E80" s="48" t="s">
        <v>7</v>
      </c>
      <c r="F80" s="121">
        <f>SUM(J80)</f>
        <v>0.87715138888888899</v>
      </c>
      <c r="G80" s="92"/>
      <c r="H80" s="92"/>
      <c r="I80" s="92"/>
      <c r="J80" s="122">
        <f>J32/720</f>
        <v>0.87715138888888899</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121">
        <f>SUM(G82:J82)</f>
        <v>5.6840444444444449</v>
      </c>
      <c r="G82" s="126">
        <f>SUM(G83,G90,G94,G97,G100)</f>
        <v>0</v>
      </c>
      <c r="H82" s="126">
        <f>SUM(H83,H90,H94,H97,H100)</f>
        <v>4.5395916666666665</v>
      </c>
      <c r="I82" s="126">
        <f>SUM(I83,I90,I94,I97,I100)</f>
        <v>0.35845694444444448</v>
      </c>
      <c r="J82" s="124">
        <f>SUM(J83,J90,J94,J97,J100)</f>
        <v>0.78599583333333334</v>
      </c>
      <c r="K82" s="13"/>
    </row>
    <row r="83" spans="1:11" ht="24" customHeight="1">
      <c r="A83" s="5"/>
      <c r="B83" s="1"/>
      <c r="C83" s="12"/>
      <c r="D83" s="47" t="s">
        <v>36</v>
      </c>
      <c r="E83" s="48" t="s">
        <v>37</v>
      </c>
      <c r="F83" s="121">
        <f>SUM(G83:J83)</f>
        <v>2.5386027777777778</v>
      </c>
      <c r="G83" s="121">
        <f>SUM(G84:G89)</f>
        <v>0</v>
      </c>
      <c r="H83" s="121">
        <f>SUM(H84:H89)</f>
        <v>1.39415</v>
      </c>
      <c r="I83" s="121">
        <f>SUM(I84:I89)</f>
        <v>0.35845694444444448</v>
      </c>
      <c r="J83" s="124">
        <f>SUM(J84:J89)</f>
        <v>0.78599583333333334</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IF('[6]46 - передача'!$E$37="", "", '[6]46 - передача'!$E$37)</f>
        <v>ОАО "Кубаньэнергосбыт"</v>
      </c>
      <c r="F85" s="121">
        <f>SUM(G85:J85)</f>
        <v>1.2521791666666666</v>
      </c>
      <c r="G85" s="122">
        <f>G37/744</f>
        <v>0</v>
      </c>
      <c r="H85" s="122">
        <f t="shared" ref="H85:J88" si="1">H37/720</f>
        <v>0.29050277777777778</v>
      </c>
      <c r="I85" s="122">
        <f t="shared" si="1"/>
        <v>0.27707638888888891</v>
      </c>
      <c r="J85" s="122">
        <f t="shared" si="1"/>
        <v>0.68459999999999999</v>
      </c>
      <c r="K85" s="58"/>
    </row>
    <row r="86" spans="1:11" s="59" customFormat="1" ht="15" customHeight="1">
      <c r="A86" s="53"/>
      <c r="B86" s="2"/>
      <c r="C86" s="89" t="s">
        <v>17</v>
      </c>
      <c r="D86" s="61" t="s">
        <v>41</v>
      </c>
      <c r="E86" s="90" t="str">
        <f>IF('[6]46 - передача'!$E$38="", "", '[6]46 - передача'!$E$38)</f>
        <v>ОАО "НЭСК"</v>
      </c>
      <c r="F86" s="121">
        <f>SUM(G86:J86)</f>
        <v>0.20262638888888887</v>
      </c>
      <c r="G86" s="122">
        <f>G38/744</f>
        <v>0</v>
      </c>
      <c r="H86" s="122">
        <f t="shared" si="1"/>
        <v>1.985E-2</v>
      </c>
      <c r="I86" s="122">
        <f t="shared" si="1"/>
        <v>8.1380555555555553E-2</v>
      </c>
      <c r="J86" s="122">
        <f t="shared" si="1"/>
        <v>0.10139583333333332</v>
      </c>
      <c r="K86" s="58"/>
    </row>
    <row r="87" spans="1:11" s="59" customFormat="1" ht="15" customHeight="1">
      <c r="A87" s="53"/>
      <c r="B87" s="2"/>
      <c r="C87" s="89" t="s">
        <v>17</v>
      </c>
      <c r="D87" s="61" t="s">
        <v>43</v>
      </c>
      <c r="E87" s="90" t="str">
        <f>IF('[6]46 - передача'!$E$39="", "", '[6]46 - передача'!$E$39)</f>
        <v>ОАО "Мосэнергосбыт"</v>
      </c>
      <c r="F87" s="121">
        <f>SUM(G87:J87)</f>
        <v>0.4789208333333333</v>
      </c>
      <c r="G87" s="122">
        <f>G39/744</f>
        <v>0</v>
      </c>
      <c r="H87" s="122">
        <f t="shared" si="1"/>
        <v>0.4789208333333333</v>
      </c>
      <c r="I87" s="122">
        <f t="shared" si="1"/>
        <v>0</v>
      </c>
      <c r="J87" s="122">
        <f t="shared" si="1"/>
        <v>0</v>
      </c>
      <c r="K87" s="58"/>
    </row>
    <row r="88" spans="1:11" s="59" customFormat="1" ht="15" customHeight="1">
      <c r="A88" s="53"/>
      <c r="B88" s="2"/>
      <c r="C88" s="89" t="s">
        <v>17</v>
      </c>
      <c r="D88" s="61" t="s">
        <v>45</v>
      </c>
      <c r="E88" s="90" t="str">
        <f>IF('[6]46 - передача'!$E$40="", "", '[6]46 - передача'!$E$40)</f>
        <v>ЗАО "МАРЭМ+"</v>
      </c>
      <c r="F88" s="121">
        <f>SUM(G88:J88)</f>
        <v>0.60487638888888895</v>
      </c>
      <c r="G88" s="122">
        <f>G40/744</f>
        <v>0</v>
      </c>
      <c r="H88" s="122">
        <f t="shared" si="1"/>
        <v>0.60487638888888895</v>
      </c>
      <c r="I88" s="122">
        <f t="shared" si="1"/>
        <v>0</v>
      </c>
      <c r="J88" s="122">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121">
        <f>SUM(G90:J90)</f>
        <v>3.1454416666666662</v>
      </c>
      <c r="G90" s="121">
        <f>SUM(G91:G93)</f>
        <v>0</v>
      </c>
      <c r="H90" s="121">
        <f>SUM(H91:H93)</f>
        <v>3.1454416666666662</v>
      </c>
      <c r="I90" s="121">
        <f>SUM(I91:I93)</f>
        <v>0</v>
      </c>
      <c r="J90" s="124">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IF('[6]46 - передача'!$E$44="", "", '[6]46 - передача'!$E$44)</f>
        <v>ОАО "НЭСК-электросети"</v>
      </c>
      <c r="F92" s="121">
        <f>SUM(G92:J92)</f>
        <v>3.1454416666666662</v>
      </c>
      <c r="G92" s="122">
        <f>G44/744</f>
        <v>0</v>
      </c>
      <c r="H92" s="122">
        <f>H44/720</f>
        <v>3.1454416666666662</v>
      </c>
      <c r="I92" s="122">
        <f>I44/720</f>
        <v>0</v>
      </c>
      <c r="J92" s="122">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121">
        <f>SUM(G94:J94)</f>
        <v>0</v>
      </c>
      <c r="G94" s="121">
        <f>SUM(G95:G96)</f>
        <v>0</v>
      </c>
      <c r="H94" s="121">
        <f>SUM(H95:H96)</f>
        <v>0</v>
      </c>
      <c r="I94" s="121">
        <f>SUM(I95:I96)</f>
        <v>0</v>
      </c>
      <c r="J94" s="124">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126">
        <f>SUM(G97:J97)</f>
        <v>0</v>
      </c>
      <c r="G97" s="126">
        <f>SUM(G98:G99)</f>
        <v>0</v>
      </c>
      <c r="H97" s="126">
        <f>SUM(H98:H99)</f>
        <v>0</v>
      </c>
      <c r="I97" s="126">
        <f>SUM(I98:I99)</f>
        <v>0</v>
      </c>
      <c r="J97" s="124">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121">
        <f>SUM(G100:J100)</f>
        <v>0</v>
      </c>
      <c r="G100" s="121">
        <f>SUM(G101:G102)</f>
        <v>0</v>
      </c>
      <c r="H100" s="121">
        <f>SUM(H101:H102)</f>
        <v>0</v>
      </c>
      <c r="I100" s="121">
        <f>SUM(I101:I102)</f>
        <v>0</v>
      </c>
      <c r="J100" s="124">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121">
        <f>SUM(G103:I103)</f>
        <v>2.0084847222222226</v>
      </c>
      <c r="G103" s="126">
        <f>SUM(G78:J78)</f>
        <v>0</v>
      </c>
      <c r="H103" s="126">
        <f>SUM(G79:J79)</f>
        <v>1.1313333333333335</v>
      </c>
      <c r="I103" s="126">
        <f>SUM(G80:J80)</f>
        <v>0.87715138888888899</v>
      </c>
      <c r="J103" s="82"/>
      <c r="K103" s="13"/>
    </row>
    <row r="104" spans="1:11" ht="30" customHeight="1">
      <c r="A104" s="5"/>
      <c r="B104" s="1"/>
      <c r="C104" s="12"/>
      <c r="D104" s="47" t="s">
        <v>65</v>
      </c>
      <c r="E104" s="68" t="s">
        <v>66</v>
      </c>
      <c r="F104" s="121">
        <f t="shared" ref="F104:F112" si="2">SUM(G104:J104)</f>
        <v>0</v>
      </c>
      <c r="G104" s="122">
        <f>G56/720</f>
        <v>0</v>
      </c>
      <c r="H104" s="122">
        <f>H56/720</f>
        <v>0</v>
      </c>
      <c r="I104" s="122">
        <f>I56/720</f>
        <v>0</v>
      </c>
      <c r="J104" s="122">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121">
        <f>SUM(G106:J106)</f>
        <v>0.15180138888888889</v>
      </c>
      <c r="G106" s="126">
        <f>SUM(G107:G108)</f>
        <v>0</v>
      </c>
      <c r="H106" s="126">
        <f>SUM(H107:H108)</f>
        <v>5.7354166666666671E-2</v>
      </c>
      <c r="I106" s="126">
        <f>SUM(I107:I108)</f>
        <v>3.2916666666666667E-3</v>
      </c>
      <c r="J106" s="124">
        <f>SUM(J107:J108)</f>
        <v>9.1155555555555559E-2</v>
      </c>
      <c r="K106" s="13"/>
    </row>
    <row r="107" spans="1:11" ht="24" customHeight="1">
      <c r="A107" s="5"/>
      <c r="B107" s="1"/>
      <c r="C107" s="12"/>
      <c r="D107" s="47" t="s">
        <v>69</v>
      </c>
      <c r="E107" s="48" t="s">
        <v>70</v>
      </c>
      <c r="F107" s="121">
        <f t="shared" si="2"/>
        <v>0</v>
      </c>
      <c r="G107" s="122">
        <f>G59/720</f>
        <v>0</v>
      </c>
      <c r="H107" s="122">
        <f t="shared" ref="H107:J107" si="3">H59/744</f>
        <v>0</v>
      </c>
      <c r="I107" s="122">
        <f t="shared" si="3"/>
        <v>0</v>
      </c>
      <c r="J107" s="122">
        <f t="shared" si="3"/>
        <v>0</v>
      </c>
      <c r="K107" s="13"/>
    </row>
    <row r="108" spans="1:11" ht="24" customHeight="1">
      <c r="A108" s="5"/>
      <c r="B108" s="1"/>
      <c r="C108" s="12"/>
      <c r="D108" s="47" t="s">
        <v>71</v>
      </c>
      <c r="E108" s="83" t="s">
        <v>72</v>
      </c>
      <c r="F108" s="121">
        <f t="shared" si="2"/>
        <v>0.15180138888888889</v>
      </c>
      <c r="G108" s="122">
        <f>G60/720</f>
        <v>0</v>
      </c>
      <c r="H108" s="122">
        <f>H60/720</f>
        <v>5.7354166666666671E-2</v>
      </c>
      <c r="I108" s="122">
        <f>I60/720</f>
        <v>3.2916666666666667E-3</v>
      </c>
      <c r="J108" s="122">
        <f>J60/720</f>
        <v>9.1155555555555559E-2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121">
        <f t="shared" si="2"/>
        <v>0</v>
      </c>
      <c r="G110" s="122">
        <f t="shared" ref="G110:J111" si="4">G62/720</f>
        <v>0</v>
      </c>
      <c r="H110" s="122">
        <f t="shared" si="4"/>
        <v>0</v>
      </c>
      <c r="I110" s="122">
        <f t="shared" si="4"/>
        <v>0</v>
      </c>
      <c r="J110" s="122">
        <f t="shared" si="4"/>
        <v>0</v>
      </c>
      <c r="K110" s="13"/>
    </row>
    <row r="111" spans="1:11" ht="30" customHeight="1">
      <c r="A111" s="5"/>
      <c r="B111" s="1"/>
      <c r="C111" s="12"/>
      <c r="D111" s="47" t="s">
        <v>75</v>
      </c>
      <c r="E111" s="68" t="s">
        <v>76</v>
      </c>
      <c r="F111" s="121">
        <f t="shared" si="2"/>
        <v>0</v>
      </c>
      <c r="G111" s="122">
        <f t="shared" si="4"/>
        <v>0</v>
      </c>
      <c r="H111" s="122">
        <f t="shared" si="4"/>
        <v>0</v>
      </c>
      <c r="I111" s="122">
        <f t="shared" si="4"/>
        <v>0</v>
      </c>
      <c r="J111" s="122">
        <f t="shared" si="4"/>
        <v>0</v>
      </c>
      <c r="K111" s="13"/>
    </row>
    <row r="112" spans="1:11" ht="30" customHeight="1">
      <c r="A112" s="5"/>
      <c r="B112" s="1"/>
      <c r="C112" s="12"/>
      <c r="D112" s="84" t="s">
        <v>77</v>
      </c>
      <c r="E112" s="85" t="s">
        <v>78</v>
      </c>
      <c r="F112" s="128">
        <f t="shared" si="2"/>
        <v>1.5785983631388945E-16</v>
      </c>
      <c r="G112" s="129">
        <f>G66-G82-G103-G104-G106+G110-G111</f>
        <v>0</v>
      </c>
      <c r="H112" s="129">
        <f>H66+H77-H82-H103-H104-H106+H110-H111</f>
        <v>1.457167719820518E-16</v>
      </c>
      <c r="I112" s="129">
        <f>I66+I77-I82-I103-I104-I106+I110-I111</f>
        <v>-8.5001450322863548E-17</v>
      </c>
      <c r="J112" s="130">
        <f>J66+J77-J82-J104-J106+J110-J111</f>
        <v>9.7144514654701197E-17</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119">
        <f>SUM(G114:J114)</f>
        <v>10.55</v>
      </c>
      <c r="G114" s="131"/>
      <c r="H114" s="131">
        <v>10.55</v>
      </c>
      <c r="I114" s="131"/>
      <c r="J114" s="131"/>
      <c r="K114" s="13"/>
    </row>
    <row r="115" spans="1:11" ht="30" customHeight="1">
      <c r="A115" s="5"/>
      <c r="B115" s="1"/>
      <c r="C115" s="12"/>
      <c r="D115" s="84" t="s">
        <v>29</v>
      </c>
      <c r="E115" s="95" t="s">
        <v>83</v>
      </c>
      <c r="F115" s="129">
        <f>SUM(G115:J115)</f>
        <v>18.32</v>
      </c>
      <c r="G115" s="132"/>
      <c r="H115" s="131">
        <v>12.6</v>
      </c>
      <c r="I115" s="131">
        <v>5.72</v>
      </c>
      <c r="J115" s="127"/>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119">
        <f>SUM(G117:J117)</f>
        <v>2566.5800515000001</v>
      </c>
      <c r="G117" s="133">
        <f>SUM(G118,G121,G124)</f>
        <v>0</v>
      </c>
      <c r="H117" s="133">
        <f>SUM(H118,H121,H124)</f>
        <v>2566.5800515000001</v>
      </c>
      <c r="I117" s="133">
        <f>SUM(I118,I121,I124)</f>
        <v>0</v>
      </c>
      <c r="J117" s="134">
        <f>SUM(J118,J121,J124)</f>
        <v>0</v>
      </c>
      <c r="K117" s="13"/>
    </row>
    <row r="118" spans="1:11" s="59" customFormat="1" ht="24" customHeight="1">
      <c r="A118" s="53"/>
      <c r="B118" s="2"/>
      <c r="C118" s="54"/>
      <c r="D118" s="47" t="s">
        <v>12</v>
      </c>
      <c r="E118" s="78" t="s">
        <v>85</v>
      </c>
      <c r="F118" s="126">
        <f>SUM(G118:J118)</f>
        <v>0</v>
      </c>
      <c r="G118" s="126">
        <f>SUM(G119:G120)</f>
        <v>0</v>
      </c>
      <c r="H118" s="126">
        <f>SUM(H119:H120)</f>
        <v>0</v>
      </c>
      <c r="I118" s="126">
        <f>SUM(I119:I120)</f>
        <v>0</v>
      </c>
      <c r="J118" s="124">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126">
        <f>SUM(G121:J121)</f>
        <v>0</v>
      </c>
      <c r="G121" s="126">
        <f>SUM(G122:G123)</f>
        <v>0</v>
      </c>
      <c r="H121" s="126">
        <f>SUM(H122:H123)</f>
        <v>0</v>
      </c>
      <c r="I121" s="126">
        <f>SUM(I122:I123)</f>
        <v>0</v>
      </c>
      <c r="J121" s="124">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126">
        <f>SUM(G124:J124)</f>
        <v>2566.5800515000001</v>
      </c>
      <c r="G124" s="126">
        <f>SUM(G125:G127)</f>
        <v>0</v>
      </c>
      <c r="H124" s="126">
        <f>SUM(H125:H127)</f>
        <v>2566.5800515000001</v>
      </c>
      <c r="I124" s="126">
        <f>SUM(I125:I127)</f>
        <v>0</v>
      </c>
      <c r="J124" s="124">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121">
        <f>SUM(G126:J126)</f>
        <v>2566.5800515000001</v>
      </c>
      <c r="G126" s="122"/>
      <c r="H126" s="122">
        <f>H114*243277.73/1000</f>
        <v>2566.5800515000001</v>
      </c>
      <c r="I126" s="122"/>
      <c r="J126" s="125"/>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119">
        <f>SUM(G129:J129)</f>
        <v>0</v>
      </c>
      <c r="G129" s="118">
        <f>SUM(G130:G131)</f>
        <v>0</v>
      </c>
      <c r="H129" s="118">
        <f>SUM(H130:H131)</f>
        <v>0</v>
      </c>
      <c r="I129" s="118">
        <f>SUM(I130:I131)</f>
        <v>0</v>
      </c>
      <c r="J129" s="120">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119">
        <f>SUM(G133:J133)</f>
        <v>2441.2600000000002</v>
      </c>
      <c r="G133" s="118">
        <f>SUM(G134,G137,G140)</f>
        <v>0</v>
      </c>
      <c r="H133" s="118">
        <f>SUM(H134,H137,H140)</f>
        <v>2441.2600000000002</v>
      </c>
      <c r="I133" s="118">
        <f>SUM(I134,I137,I140)</f>
        <v>0</v>
      </c>
      <c r="J133" s="120">
        <f>SUM(J134,J137,J140)</f>
        <v>0</v>
      </c>
      <c r="K133" s="58"/>
    </row>
    <row r="134" spans="1:11" ht="24" customHeight="1">
      <c r="C134" s="54"/>
      <c r="D134" s="47" t="s">
        <v>12</v>
      </c>
      <c r="E134" s="78" t="s">
        <v>85</v>
      </c>
      <c r="F134" s="126">
        <f>SUM(G134:J134)</f>
        <v>0</v>
      </c>
      <c r="G134" s="126">
        <f>SUM(G135:G136)</f>
        <v>0</v>
      </c>
      <c r="H134" s="126">
        <f>SUM(H135:H136)</f>
        <v>0</v>
      </c>
      <c r="I134" s="126">
        <f>SUM(I135:I136)</f>
        <v>0</v>
      </c>
      <c r="J134" s="124">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126">
        <f>SUM(G137:J137)</f>
        <v>0</v>
      </c>
      <c r="G137" s="126">
        <f>SUM(G138:G139)</f>
        <v>0</v>
      </c>
      <c r="H137" s="126">
        <f>SUM(H138:H139)</f>
        <v>0</v>
      </c>
      <c r="I137" s="126">
        <f>SUM(I138:I139)</f>
        <v>0</v>
      </c>
      <c r="J137" s="124">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126">
        <f>SUM(G140:J140)</f>
        <v>2441.2600000000002</v>
      </c>
      <c r="G140" s="126">
        <f>SUM(G141:G143)</f>
        <v>0</v>
      </c>
      <c r="H140" s="126">
        <f>SUM(H141:H143)</f>
        <v>2441.2600000000002</v>
      </c>
      <c r="I140" s="126">
        <f>SUM(I141:I143)</f>
        <v>0</v>
      </c>
      <c r="J140" s="124">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IF('[6]46 - передача'!$E$126="", "", '[6]46 - передача'!$E$126)</f>
        <v>ОАО Кубаньэнерго за содержание сетей</v>
      </c>
      <c r="F142" s="121">
        <f>SUM(G142:J142)</f>
        <v>2441.2600000000002</v>
      </c>
      <c r="G142" s="122"/>
      <c r="H142" s="122">
        <v>2441.2600000000002</v>
      </c>
      <c r="I142" s="122"/>
      <c r="J142" s="125"/>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126">
        <f>SUM(G145:J145)</f>
        <v>0</v>
      </c>
      <c r="G145" s="126">
        <f>SUM(G146:G147)</f>
        <v>0</v>
      </c>
      <c r="H145" s="126">
        <f>SUM(H146:H147)</f>
        <v>0</v>
      </c>
      <c r="I145" s="126">
        <f>SUM(I146:I147)</f>
        <v>0</v>
      </c>
      <c r="J145" s="124">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WVO983182:WVR98318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103</v>
      </c>
      <c r="E9" s="141"/>
      <c r="F9" s="141"/>
      <c r="G9" s="141"/>
      <c r="H9" s="141"/>
      <c r="I9" s="141"/>
      <c r="J9" s="142"/>
      <c r="K9" s="13"/>
    </row>
    <row r="10" spans="1:12" ht="12" customHeight="1">
      <c r="A10" s="5"/>
      <c r="B10" s="1"/>
      <c r="C10" s="12"/>
      <c r="D10" s="14"/>
      <c r="E10" s="117"/>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3</v>
      </c>
      <c r="F12" s="16"/>
      <c r="G12" s="143"/>
      <c r="H12" s="143"/>
      <c r="I12" s="16"/>
      <c r="J12" s="16"/>
      <c r="K12" s="13"/>
    </row>
    <row r="13" spans="1:12" ht="12" customHeight="1">
      <c r="A13" s="5"/>
      <c r="B13" s="1"/>
      <c r="C13" s="12"/>
      <c r="D13" s="14"/>
      <c r="E13" s="117"/>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118">
        <f>SUM(G18:J18)</f>
        <v>5076.2260000000006</v>
      </c>
      <c r="G18" s="119">
        <f>SUM(G19,G20,G24,G28)</f>
        <v>0</v>
      </c>
      <c r="H18" s="119">
        <f>SUM(H19,H20,H24,H28)</f>
        <v>4965.7250000000004</v>
      </c>
      <c r="I18" s="119">
        <f>SUM(I19,I20,I24,I28)</f>
        <v>110.501</v>
      </c>
      <c r="J18" s="120">
        <f>SUM(J19,J20,J24,J28)</f>
        <v>0</v>
      </c>
      <c r="K18" s="13"/>
    </row>
    <row r="19" spans="1:11" ht="24" customHeight="1">
      <c r="A19" s="5"/>
      <c r="B19" s="1"/>
      <c r="C19" s="12"/>
      <c r="D19" s="47" t="s">
        <v>12</v>
      </c>
      <c r="E19" s="48" t="s">
        <v>13</v>
      </c>
      <c r="F19" s="121">
        <f>SUM(G19:J19)</f>
        <v>0</v>
      </c>
      <c r="G19" s="122"/>
      <c r="H19" s="122"/>
      <c r="I19" s="122"/>
      <c r="J19" s="123"/>
      <c r="K19" s="13"/>
    </row>
    <row r="20" spans="1:11" ht="24" customHeight="1">
      <c r="A20" s="5"/>
      <c r="B20" s="1"/>
      <c r="C20" s="12"/>
      <c r="D20" s="47" t="s">
        <v>14</v>
      </c>
      <c r="E20" s="48" t="s">
        <v>15</v>
      </c>
      <c r="F20" s="121">
        <f>SUM(G20:J20)</f>
        <v>4965.7250000000004</v>
      </c>
      <c r="G20" s="121">
        <f>SUM(G21:G23)</f>
        <v>0</v>
      </c>
      <c r="H20" s="121">
        <f>SUM(H21:H23)</f>
        <v>4965.7250000000004</v>
      </c>
      <c r="I20" s="121">
        <f>SUM(I21:I23)</f>
        <v>0</v>
      </c>
      <c r="J20" s="124">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121">
        <f>SUM(G22:J22)</f>
        <v>4965.7250000000004</v>
      </c>
      <c r="G22" s="122"/>
      <c r="H22" s="122">
        <v>4965.7250000000004</v>
      </c>
      <c r="I22" s="122"/>
      <c r="J22" s="125"/>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121">
        <f>SUM(G24:J24)</f>
        <v>110.501</v>
      </c>
      <c r="G24" s="121">
        <f>SUM(G25:G27)</f>
        <v>0</v>
      </c>
      <c r="H24" s="121">
        <f>SUM(H25:H27)</f>
        <v>0</v>
      </c>
      <c r="I24" s="121">
        <f>SUM(I25:I27)</f>
        <v>110.501</v>
      </c>
      <c r="J24" s="124">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121">
        <f>SUM(G26:J26)</f>
        <v>110.501</v>
      </c>
      <c r="G26" s="122"/>
      <c r="H26" s="122"/>
      <c r="I26" s="122">
        <v>110.501</v>
      </c>
      <c r="J26" s="125"/>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121">
        <f>SUM(G28:J28)</f>
        <v>0</v>
      </c>
      <c r="G28" s="122"/>
      <c r="H28" s="122"/>
      <c r="I28" s="122"/>
      <c r="J28" s="123"/>
      <c r="K28" s="13"/>
    </row>
    <row r="29" spans="1:11" ht="30" customHeight="1">
      <c r="A29" s="5"/>
      <c r="B29" s="1"/>
      <c r="C29" s="12"/>
      <c r="D29" s="47" t="s">
        <v>29</v>
      </c>
      <c r="E29" s="68" t="s">
        <v>30</v>
      </c>
      <c r="F29" s="121">
        <f>SUM(H29:J29)</f>
        <v>1782.1200000000003</v>
      </c>
      <c r="G29" s="69"/>
      <c r="H29" s="126">
        <f>H30</f>
        <v>0</v>
      </c>
      <c r="I29" s="126">
        <f>I30+I31</f>
        <v>1017.8150000000003</v>
      </c>
      <c r="J29" s="124">
        <f>J30+J31+J32</f>
        <v>764.30500000000018</v>
      </c>
      <c r="K29" s="13"/>
    </row>
    <row r="30" spans="1:11" ht="24" customHeight="1">
      <c r="A30" s="5"/>
      <c r="B30" s="1"/>
      <c r="C30" s="12"/>
      <c r="D30" s="47" t="s">
        <v>31</v>
      </c>
      <c r="E30" s="48" t="s">
        <v>5</v>
      </c>
      <c r="F30" s="121">
        <f>SUM(H30:J30)</f>
        <v>0</v>
      </c>
      <c r="G30" s="69"/>
      <c r="H30" s="122"/>
      <c r="I30" s="122"/>
      <c r="J30" s="123"/>
      <c r="K30" s="13"/>
    </row>
    <row r="31" spans="1:11" ht="24" customHeight="1">
      <c r="A31" s="5"/>
      <c r="B31" s="1"/>
      <c r="C31" s="12"/>
      <c r="D31" s="47" t="s">
        <v>32</v>
      </c>
      <c r="E31" s="48" t="s">
        <v>6</v>
      </c>
      <c r="F31" s="121">
        <f>SUM(I31:J31)</f>
        <v>1017.8150000000003</v>
      </c>
      <c r="G31" s="69"/>
      <c r="H31" s="69"/>
      <c r="I31" s="122">
        <f>H22-H34-H60</f>
        <v>1017.8150000000003</v>
      </c>
      <c r="J31" s="123"/>
      <c r="K31" s="13"/>
    </row>
    <row r="32" spans="1:11" ht="24" customHeight="1">
      <c r="A32" s="5"/>
      <c r="B32" s="1"/>
      <c r="C32" s="12"/>
      <c r="D32" s="47" t="s">
        <v>33</v>
      </c>
      <c r="E32" s="48" t="s">
        <v>7</v>
      </c>
      <c r="F32" s="121">
        <f>SUM(J32)</f>
        <v>764.30500000000018</v>
      </c>
      <c r="G32" s="71"/>
      <c r="H32" s="71"/>
      <c r="I32" s="71"/>
      <c r="J32" s="127">
        <f>I26+I31-I34-I60</f>
        <v>764.30500000000018</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121">
        <f>SUM(G34:J34)</f>
        <v>4927.1329999999998</v>
      </c>
      <c r="G34" s="126">
        <f>SUM(G35,G42,G46,G49,G52)</f>
        <v>0</v>
      </c>
      <c r="H34" s="126">
        <f>SUM(H35,H42,H46,H49,H52)</f>
        <v>3896.9850000000001</v>
      </c>
      <c r="I34" s="126">
        <f>SUM(I35,I42,I46,I49,I52)</f>
        <v>295.87299999999999</v>
      </c>
      <c r="J34" s="124">
        <f>SUM(J35,J42,J46,J49,J52)</f>
        <v>734.27499999999998</v>
      </c>
      <c r="K34" s="13"/>
    </row>
    <row r="35" spans="1:11" ht="24" customHeight="1">
      <c r="A35" s="5"/>
      <c r="B35" s="1"/>
      <c r="C35" s="12"/>
      <c r="D35" s="47" t="s">
        <v>36</v>
      </c>
      <c r="E35" s="48" t="s">
        <v>37</v>
      </c>
      <c r="F35" s="121">
        <f>SUM(G35:J35)</f>
        <v>2046.2730000000001</v>
      </c>
      <c r="G35" s="121">
        <f>SUM(G36:G41)</f>
        <v>0</v>
      </c>
      <c r="H35" s="121">
        <f>SUM(H36:H41)</f>
        <v>1016.125</v>
      </c>
      <c r="I35" s="121">
        <f>SUM(I36:I41)</f>
        <v>295.87299999999999</v>
      </c>
      <c r="J35" s="124">
        <f>SUM(J36:J41)</f>
        <v>734.27499999999998</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121">
        <f>SUM(G37:J37)</f>
        <v>1038.028</v>
      </c>
      <c r="G37" s="122"/>
      <c r="H37" s="122">
        <v>144.762</v>
      </c>
      <c r="I37" s="122">
        <v>231.24299999999999</v>
      </c>
      <c r="J37" s="125">
        <v>662.02300000000002</v>
      </c>
      <c r="K37" s="58"/>
    </row>
    <row r="38" spans="1:11" s="59" customFormat="1" ht="15" customHeight="1">
      <c r="A38" s="53"/>
      <c r="B38" s="2"/>
      <c r="C38" s="60" t="s">
        <v>17</v>
      </c>
      <c r="D38" s="61" t="s">
        <v>41</v>
      </c>
      <c r="E38" s="62" t="s">
        <v>42</v>
      </c>
      <c r="F38" s="121">
        <f>SUM(G38:J38)</f>
        <v>152.20699999999999</v>
      </c>
      <c r="G38" s="122"/>
      <c r="H38" s="122">
        <v>15.324999999999999</v>
      </c>
      <c r="I38" s="122">
        <v>64.63</v>
      </c>
      <c r="J38" s="125">
        <v>72.251999999999995</v>
      </c>
      <c r="K38" s="58"/>
    </row>
    <row r="39" spans="1:11" s="59" customFormat="1" ht="15" customHeight="1">
      <c r="A39" s="53"/>
      <c r="B39" s="2"/>
      <c r="C39" s="60" t="s">
        <v>17</v>
      </c>
      <c r="D39" s="61" t="s">
        <v>43</v>
      </c>
      <c r="E39" s="62" t="s">
        <v>44</v>
      </c>
      <c r="F39" s="121">
        <f>SUM(G39:J39)</f>
        <v>418.14400000000001</v>
      </c>
      <c r="G39" s="122"/>
      <c r="H39" s="122">
        <v>418.14400000000001</v>
      </c>
      <c r="I39" s="122"/>
      <c r="J39" s="125"/>
      <c r="K39" s="58"/>
    </row>
    <row r="40" spans="1:11" s="59" customFormat="1" ht="15" customHeight="1">
      <c r="A40" s="53"/>
      <c r="B40" s="2"/>
      <c r="C40" s="60" t="s">
        <v>17</v>
      </c>
      <c r="D40" s="61" t="s">
        <v>45</v>
      </c>
      <c r="E40" s="62" t="s">
        <v>46</v>
      </c>
      <c r="F40" s="121">
        <f>SUM(G40:J40)</f>
        <v>437.89400000000001</v>
      </c>
      <c r="G40" s="122"/>
      <c r="H40" s="122">
        <v>437.89400000000001</v>
      </c>
      <c r="I40" s="122"/>
      <c r="J40" s="125"/>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121">
        <f>SUM(G42:J42)</f>
        <v>2880.86</v>
      </c>
      <c r="G42" s="121">
        <f>SUM(G43:G45)</f>
        <v>0</v>
      </c>
      <c r="H42" s="121">
        <f>SUM(H43:H45)</f>
        <v>2880.86</v>
      </c>
      <c r="I42" s="121">
        <f>SUM(I43:I45)</f>
        <v>0</v>
      </c>
      <c r="J42" s="124">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121">
        <f>SUM(G44:J44)</f>
        <v>2880.86</v>
      </c>
      <c r="G44" s="122"/>
      <c r="H44" s="122">
        <v>2880.86</v>
      </c>
      <c r="I44" s="122"/>
      <c r="J44" s="125"/>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121">
        <f>SUM(G46:J46)</f>
        <v>0</v>
      </c>
      <c r="G46" s="121">
        <f>SUM(G47:G48)</f>
        <v>0</v>
      </c>
      <c r="H46" s="121">
        <f>SUM(H47:H48)</f>
        <v>0</v>
      </c>
      <c r="I46" s="121">
        <f>SUM(I47:I48)</f>
        <v>0</v>
      </c>
      <c r="J46" s="124">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126">
        <f>SUM(G49:J49)</f>
        <v>0</v>
      </c>
      <c r="G49" s="126">
        <f>SUM(G50:G51)</f>
        <v>0</v>
      </c>
      <c r="H49" s="126">
        <f>SUM(H50:H51)</f>
        <v>0</v>
      </c>
      <c r="I49" s="126">
        <f>SUM(I50:I51)</f>
        <v>0</v>
      </c>
      <c r="J49" s="124">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121">
        <f>SUM(G52:J52)</f>
        <v>0</v>
      </c>
      <c r="G52" s="121">
        <f>SUM(G53:G54)</f>
        <v>0</v>
      </c>
      <c r="H52" s="121">
        <f>SUM(H53:H54)</f>
        <v>0</v>
      </c>
      <c r="I52" s="121">
        <f>SUM(I53:I54)</f>
        <v>0</v>
      </c>
      <c r="J52" s="124">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121">
        <f>SUM(G55:I55)</f>
        <v>1782.1200000000003</v>
      </c>
      <c r="G55" s="126">
        <f>SUM(G30:J30)</f>
        <v>0</v>
      </c>
      <c r="H55" s="126">
        <f>SUM(G31:J31)</f>
        <v>1017.8150000000003</v>
      </c>
      <c r="I55" s="126">
        <f>SUM(G32:J32)</f>
        <v>764.30500000000018</v>
      </c>
      <c r="J55" s="82"/>
      <c r="K55" s="13"/>
    </row>
    <row r="56" spans="1:11" ht="30" customHeight="1">
      <c r="A56" s="5"/>
      <c r="B56" s="1"/>
      <c r="C56" s="12"/>
      <c r="D56" s="47" t="s">
        <v>65</v>
      </c>
      <c r="E56" s="68" t="s">
        <v>66</v>
      </c>
      <c r="F56" s="121">
        <f>SUM(G56:J56)</f>
        <v>0</v>
      </c>
      <c r="G56" s="122"/>
      <c r="H56" s="122"/>
      <c r="I56" s="122"/>
      <c r="J56" s="123"/>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121">
        <f t="shared" ref="F58:F64" si="0">SUM(G58:J58)</f>
        <v>149.09300000000002</v>
      </c>
      <c r="G58" s="126">
        <f>SUM(G59:G60)</f>
        <v>0</v>
      </c>
      <c r="H58" s="126">
        <f>SUM(H59:H60)</f>
        <v>50.924999999999997</v>
      </c>
      <c r="I58" s="126">
        <f>SUM(I59:I60)</f>
        <v>68.138000000000005</v>
      </c>
      <c r="J58" s="124">
        <f>SUM(J59:J60)</f>
        <v>30.03</v>
      </c>
      <c r="K58" s="13"/>
    </row>
    <row r="59" spans="1:11" ht="24" customHeight="1">
      <c r="A59" s="5"/>
      <c r="B59" s="1"/>
      <c r="C59" s="12"/>
      <c r="D59" s="47" t="s">
        <v>69</v>
      </c>
      <c r="E59" s="48" t="s">
        <v>70</v>
      </c>
      <c r="F59" s="121">
        <f t="shared" si="0"/>
        <v>0</v>
      </c>
      <c r="G59" s="122"/>
      <c r="H59" s="122"/>
      <c r="I59" s="122"/>
      <c r="J59" s="123"/>
      <c r="K59" s="13"/>
    </row>
    <row r="60" spans="1:11" ht="24" customHeight="1">
      <c r="A60" s="5"/>
      <c r="B60" s="1"/>
      <c r="C60" s="12"/>
      <c r="D60" s="47" t="s">
        <v>71</v>
      </c>
      <c r="E60" s="83" t="s">
        <v>72</v>
      </c>
      <c r="F60" s="121">
        <f t="shared" si="0"/>
        <v>149.09300000000002</v>
      </c>
      <c r="G60" s="122"/>
      <c r="H60" s="122">
        <v>50.924999999999997</v>
      </c>
      <c r="I60" s="122">
        <v>68.138000000000005</v>
      </c>
      <c r="J60" s="123">
        <v>30.03</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121">
        <f t="shared" si="0"/>
        <v>0</v>
      </c>
      <c r="G62" s="122"/>
      <c r="H62" s="122"/>
      <c r="I62" s="122"/>
      <c r="J62" s="123"/>
      <c r="K62" s="13"/>
    </row>
    <row r="63" spans="1:11" ht="30" customHeight="1">
      <c r="A63" s="5"/>
      <c r="B63" s="1"/>
      <c r="C63" s="12"/>
      <c r="D63" s="47" t="s">
        <v>75</v>
      </c>
      <c r="E63" s="68" t="s">
        <v>76</v>
      </c>
      <c r="F63" s="121">
        <f t="shared" si="0"/>
        <v>0</v>
      </c>
      <c r="G63" s="122"/>
      <c r="H63" s="122"/>
      <c r="I63" s="122"/>
      <c r="J63" s="123"/>
      <c r="K63" s="13"/>
    </row>
    <row r="64" spans="1:11" ht="30" customHeight="1">
      <c r="A64" s="5"/>
      <c r="B64" s="1"/>
      <c r="C64" s="12"/>
      <c r="D64" s="84" t="s">
        <v>77</v>
      </c>
      <c r="E64" s="85" t="s">
        <v>78</v>
      </c>
      <c r="F64" s="128">
        <f t="shared" si="0"/>
        <v>1.8474111129762605E-13</v>
      </c>
      <c r="G64" s="129">
        <f>G18-G34-G55-G56-G58+G62-G63</f>
        <v>0</v>
      </c>
      <c r="H64" s="129">
        <f>H18+H29-H34-H55-H56-H58+H62-H63</f>
        <v>-4.2632564145606011E-14</v>
      </c>
      <c r="I64" s="129">
        <f>I18+I29-I34-I55-I56-I58+I62-I63</f>
        <v>2.8421709430404007E-14</v>
      </c>
      <c r="J64" s="130">
        <f>J18+J29-J34-J56-J58+J62-J63</f>
        <v>1.9895196601282805E-13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118">
        <f>SUM(G66:J66)</f>
        <v>6.8228844086021514</v>
      </c>
      <c r="G66" s="119">
        <f>SUM(G67,G68,G72,G76)</f>
        <v>0</v>
      </c>
      <c r="H66" s="119">
        <f>SUM(H67,H68,H72,H76)</f>
        <v>6.6743615591397853</v>
      </c>
      <c r="I66" s="119">
        <f>SUM(I67,I68,I72,I76)</f>
        <v>0.1485228494623656</v>
      </c>
      <c r="J66" s="120">
        <f>SUM(J67,J68,J72,J76)</f>
        <v>0</v>
      </c>
      <c r="K66" s="13"/>
    </row>
    <row r="67" spans="1:11" ht="24" customHeight="1">
      <c r="A67" s="5"/>
      <c r="B67" s="1"/>
      <c r="C67" s="12"/>
      <c r="D67" s="47" t="s">
        <v>12</v>
      </c>
      <c r="E67" s="48" t="s">
        <v>80</v>
      </c>
      <c r="F67" s="121">
        <f>SUM(G67:J67)</f>
        <v>0</v>
      </c>
      <c r="G67" s="122">
        <f>G19/672</f>
        <v>0</v>
      </c>
      <c r="H67" s="122">
        <f>H19/744</f>
        <v>0</v>
      </c>
      <c r="I67" s="122">
        <f>I19/672</f>
        <v>0</v>
      </c>
      <c r="J67" s="122">
        <f>J19/672</f>
        <v>0</v>
      </c>
      <c r="K67" s="13"/>
    </row>
    <row r="68" spans="1:11" ht="24" customHeight="1">
      <c r="A68" s="5"/>
      <c r="B68" s="1"/>
      <c r="C68" s="12"/>
      <c r="D68" s="47" t="s">
        <v>14</v>
      </c>
      <c r="E68" s="48" t="s">
        <v>15</v>
      </c>
      <c r="F68" s="121">
        <f>SUM(G68:J68)</f>
        <v>6.6743615591397853</v>
      </c>
      <c r="G68" s="121">
        <f>SUM(G69:G71)</f>
        <v>0</v>
      </c>
      <c r="H68" s="121">
        <f>SUM(H69:H71)</f>
        <v>6.6743615591397853</v>
      </c>
      <c r="I68" s="121">
        <f>SUM(I69:I71)</f>
        <v>0</v>
      </c>
      <c r="J68" s="124">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IF('[7]46 - передача'!$E$22="", "", '[7]46 - передача'!$E$22)</f>
        <v>ОАО "Кубаньэнерго"</v>
      </c>
      <c r="F70" s="121">
        <f>SUM(G70:J70)</f>
        <v>6.6743615591397853</v>
      </c>
      <c r="G70" s="122">
        <f>G22/720</f>
        <v>0</v>
      </c>
      <c r="H70" s="122">
        <f>H22/744</f>
        <v>6.6743615591397853</v>
      </c>
      <c r="I70" s="122">
        <f>I22/744</f>
        <v>0</v>
      </c>
      <c r="J70" s="122">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121">
        <f>SUM(G72:J72)</f>
        <v>0.1485228494623656</v>
      </c>
      <c r="G72" s="121">
        <f>SUM(G73:G75)</f>
        <v>0</v>
      </c>
      <c r="H72" s="121">
        <f>SUM(H73:H75)</f>
        <v>0</v>
      </c>
      <c r="I72" s="121">
        <f>SUM(I73:I75)</f>
        <v>0.1485228494623656</v>
      </c>
      <c r="J72" s="124">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IF('[7]46 - передача'!$E$26="", "", '[7]46 - передача'!$E$26)</f>
        <v>Филиал КВЭП ЗАО "РАМО-М"</v>
      </c>
      <c r="F74" s="121">
        <f>SUM(G74:J74)</f>
        <v>0.1485228494623656</v>
      </c>
      <c r="G74" s="122">
        <f>G26/720</f>
        <v>0</v>
      </c>
      <c r="H74" s="122">
        <f>H26/744</f>
        <v>0</v>
      </c>
      <c r="I74" s="122">
        <f>I26/744</f>
        <v>0.1485228494623656</v>
      </c>
      <c r="J74" s="122">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121">
        <f>SUM(G76:J76)</f>
        <v>0</v>
      </c>
      <c r="G76" s="122">
        <f>G28/720</f>
        <v>0</v>
      </c>
      <c r="H76" s="122">
        <f>H28/720</f>
        <v>0</v>
      </c>
      <c r="I76" s="122">
        <f>I28/720</f>
        <v>0</v>
      </c>
      <c r="J76" s="122">
        <f>J28/720</f>
        <v>0</v>
      </c>
      <c r="K76" s="13"/>
    </row>
    <row r="77" spans="1:11" ht="30" customHeight="1">
      <c r="A77" s="5"/>
      <c r="B77" s="1"/>
      <c r="C77" s="12"/>
      <c r="D77" s="47" t="s">
        <v>29</v>
      </c>
      <c r="E77" s="68" t="s">
        <v>30</v>
      </c>
      <c r="F77" s="121">
        <f>SUM(H77:J77)</f>
        <v>2.3953225806451619</v>
      </c>
      <c r="G77" s="92"/>
      <c r="H77" s="126">
        <f>H78</f>
        <v>0</v>
      </c>
      <c r="I77" s="126">
        <f>I78+I79</f>
        <v>1.368030913978495</v>
      </c>
      <c r="J77" s="124">
        <f>J78+J79+J80</f>
        <v>1.0272916666666669</v>
      </c>
      <c r="K77" s="13"/>
    </row>
    <row r="78" spans="1:11" ht="24" customHeight="1">
      <c r="A78" s="5"/>
      <c r="B78" s="1"/>
      <c r="C78" s="12"/>
      <c r="D78" s="47" t="s">
        <v>31</v>
      </c>
      <c r="E78" s="48" t="s">
        <v>5</v>
      </c>
      <c r="F78" s="121">
        <f>SUM(H78:J78)</f>
        <v>0</v>
      </c>
      <c r="G78" s="92"/>
      <c r="H78" s="122">
        <f>H30/720</f>
        <v>0</v>
      </c>
      <c r="I78" s="122">
        <f>I30/720</f>
        <v>0</v>
      </c>
      <c r="J78" s="122">
        <f>J30/720</f>
        <v>0</v>
      </c>
      <c r="K78" s="13"/>
    </row>
    <row r="79" spans="1:11" ht="24" customHeight="1">
      <c r="A79" s="5"/>
      <c r="B79" s="1"/>
      <c r="C79" s="12"/>
      <c r="D79" s="47" t="s">
        <v>32</v>
      </c>
      <c r="E79" s="48" t="s">
        <v>6</v>
      </c>
      <c r="F79" s="121">
        <f>SUM(I79:J79)</f>
        <v>1.368030913978495</v>
      </c>
      <c r="G79" s="92"/>
      <c r="H79" s="92"/>
      <c r="I79" s="122">
        <f>I31/744</f>
        <v>1.368030913978495</v>
      </c>
      <c r="J79" s="122">
        <f>J31/744</f>
        <v>0</v>
      </c>
      <c r="K79" s="13"/>
    </row>
    <row r="80" spans="1:11" ht="24" customHeight="1">
      <c r="A80" s="5"/>
      <c r="B80" s="1"/>
      <c r="C80" s="12"/>
      <c r="D80" s="47" t="s">
        <v>33</v>
      </c>
      <c r="E80" s="48" t="s">
        <v>7</v>
      </c>
      <c r="F80" s="121">
        <f>SUM(J80)</f>
        <v>1.0272916666666669</v>
      </c>
      <c r="G80" s="92"/>
      <c r="H80" s="92"/>
      <c r="I80" s="92"/>
      <c r="J80" s="122">
        <f>J32/744</f>
        <v>1.0272916666666669</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121">
        <f>SUM(G82:J82)</f>
        <v>6.6224905913978498</v>
      </c>
      <c r="G82" s="126">
        <f>SUM(G83,G90,G94,G97,G100)</f>
        <v>0</v>
      </c>
      <c r="H82" s="126">
        <f>SUM(H83,H90,H94,H97,H100)</f>
        <v>5.2378830645161294</v>
      </c>
      <c r="I82" s="126">
        <f>SUM(I83,I90,I94,I97,I100)</f>
        <v>0.39767876344086017</v>
      </c>
      <c r="J82" s="124">
        <f>SUM(J83,J90,J94,J97,J100)</f>
        <v>0.98692876344086022</v>
      </c>
      <c r="K82" s="13"/>
    </row>
    <row r="83" spans="1:11" ht="24" customHeight="1">
      <c r="A83" s="5"/>
      <c r="B83" s="1"/>
      <c r="C83" s="12"/>
      <c r="D83" s="47" t="s">
        <v>36</v>
      </c>
      <c r="E83" s="48" t="s">
        <v>37</v>
      </c>
      <c r="F83" s="121">
        <f>SUM(G83:J83)</f>
        <v>2.7503669354838709</v>
      </c>
      <c r="G83" s="121">
        <f>SUM(G84:G89)</f>
        <v>0</v>
      </c>
      <c r="H83" s="121">
        <f>SUM(H84:H89)</f>
        <v>1.3657594086021505</v>
      </c>
      <c r="I83" s="121">
        <f>SUM(I84:I89)</f>
        <v>0.39767876344086017</v>
      </c>
      <c r="J83" s="124">
        <f>SUM(J84:J89)</f>
        <v>0.98692876344086022</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IF('[7]46 - передача'!$E$37="", "", '[7]46 - передача'!$E$37)</f>
        <v>ОАО "Кубаньэнергосбыт"</v>
      </c>
      <c r="F85" s="121">
        <f>SUM(G85:J85)</f>
        <v>1.3951989247311829</v>
      </c>
      <c r="G85" s="122">
        <f t="shared" ref="G85:J88" si="1">G37/744</f>
        <v>0</v>
      </c>
      <c r="H85" s="122">
        <f t="shared" si="1"/>
        <v>0.19457258064516128</v>
      </c>
      <c r="I85" s="122">
        <f t="shared" si="1"/>
        <v>0.31081048387096771</v>
      </c>
      <c r="J85" s="122">
        <f t="shared" si="1"/>
        <v>0.88981586021505377</v>
      </c>
      <c r="K85" s="58"/>
    </row>
    <row r="86" spans="1:11" s="59" customFormat="1" ht="15" customHeight="1">
      <c r="A86" s="53"/>
      <c r="B86" s="2"/>
      <c r="C86" s="89" t="s">
        <v>17</v>
      </c>
      <c r="D86" s="61" t="s">
        <v>41</v>
      </c>
      <c r="E86" s="90" t="str">
        <f>IF('[7]46 - передача'!$E$38="", "", '[7]46 - передача'!$E$38)</f>
        <v>ОАО "НЭСК"</v>
      </c>
      <c r="F86" s="121">
        <f>SUM(G86:J86)</f>
        <v>0.20457930107526881</v>
      </c>
      <c r="G86" s="122">
        <f t="shared" si="1"/>
        <v>0</v>
      </c>
      <c r="H86" s="122">
        <f t="shared" si="1"/>
        <v>2.059811827956989E-2</v>
      </c>
      <c r="I86" s="122">
        <f t="shared" si="1"/>
        <v>8.6868279569892473E-2</v>
      </c>
      <c r="J86" s="122">
        <f t="shared" si="1"/>
        <v>9.7112903225806443E-2</v>
      </c>
      <c r="K86" s="58"/>
    </row>
    <row r="87" spans="1:11" s="59" customFormat="1" ht="15" customHeight="1">
      <c r="A87" s="53"/>
      <c r="B87" s="2"/>
      <c r="C87" s="89" t="s">
        <v>17</v>
      </c>
      <c r="D87" s="61" t="s">
        <v>43</v>
      </c>
      <c r="E87" s="90" t="str">
        <f>IF('[7]46 - передача'!$E$39="", "", '[7]46 - передача'!$E$39)</f>
        <v>ОАО "Мосэнергосбыт"</v>
      </c>
      <c r="F87" s="121">
        <f>SUM(G87:J87)</f>
        <v>0.5620215053763441</v>
      </c>
      <c r="G87" s="122">
        <f t="shared" si="1"/>
        <v>0</v>
      </c>
      <c r="H87" s="122">
        <f t="shared" si="1"/>
        <v>0.5620215053763441</v>
      </c>
      <c r="I87" s="122">
        <f t="shared" si="1"/>
        <v>0</v>
      </c>
      <c r="J87" s="122">
        <f t="shared" si="1"/>
        <v>0</v>
      </c>
      <c r="K87" s="58"/>
    </row>
    <row r="88" spans="1:11" s="59" customFormat="1" ht="15" customHeight="1">
      <c r="A88" s="53"/>
      <c r="B88" s="2"/>
      <c r="C88" s="89" t="s">
        <v>17</v>
      </c>
      <c r="D88" s="61" t="s">
        <v>45</v>
      </c>
      <c r="E88" s="90" t="str">
        <f>IF('[7]46 - передача'!$E$40="", "", '[7]46 - передача'!$E$40)</f>
        <v>ЗАО "МАРЭМ+"</v>
      </c>
      <c r="F88" s="121">
        <f>SUM(G88:J88)</f>
        <v>0.58856720430107523</v>
      </c>
      <c r="G88" s="122">
        <f t="shared" si="1"/>
        <v>0</v>
      </c>
      <c r="H88" s="122">
        <f t="shared" si="1"/>
        <v>0.58856720430107523</v>
      </c>
      <c r="I88" s="122">
        <f t="shared" si="1"/>
        <v>0</v>
      </c>
      <c r="J88" s="122">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121">
        <f>SUM(G90:J90)</f>
        <v>3.8721236559139784</v>
      </c>
      <c r="G90" s="121">
        <f>SUM(G91:G93)</f>
        <v>0</v>
      </c>
      <c r="H90" s="121">
        <f>SUM(H91:H93)</f>
        <v>3.8721236559139784</v>
      </c>
      <c r="I90" s="121">
        <f>SUM(I91:I93)</f>
        <v>0</v>
      </c>
      <c r="J90" s="124">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IF('[7]46 - передача'!$E$44="", "", '[7]46 - передача'!$E$44)</f>
        <v>ОАО "НЭСК-электросети"</v>
      </c>
      <c r="F92" s="121">
        <f>SUM(G92:J92)</f>
        <v>3.8721236559139784</v>
      </c>
      <c r="G92" s="122">
        <f>G44/744</f>
        <v>0</v>
      </c>
      <c r="H92" s="122">
        <f>H44/744</f>
        <v>3.8721236559139784</v>
      </c>
      <c r="I92" s="122">
        <f>I44/720</f>
        <v>0</v>
      </c>
      <c r="J92" s="122">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121">
        <f>SUM(G94:J94)</f>
        <v>0</v>
      </c>
      <c r="G94" s="121">
        <f>SUM(G95:G96)</f>
        <v>0</v>
      </c>
      <c r="H94" s="121">
        <f>SUM(H95:H96)</f>
        <v>0</v>
      </c>
      <c r="I94" s="121">
        <f>SUM(I95:I96)</f>
        <v>0</v>
      </c>
      <c r="J94" s="124">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126">
        <f>SUM(G97:J97)</f>
        <v>0</v>
      </c>
      <c r="G97" s="126">
        <f>SUM(G98:G99)</f>
        <v>0</v>
      </c>
      <c r="H97" s="126">
        <f>SUM(H98:H99)</f>
        <v>0</v>
      </c>
      <c r="I97" s="126">
        <f>SUM(I98:I99)</f>
        <v>0</v>
      </c>
      <c r="J97" s="124">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121">
        <f>SUM(G100:J100)</f>
        <v>0</v>
      </c>
      <c r="G100" s="121">
        <f>SUM(G101:G102)</f>
        <v>0</v>
      </c>
      <c r="H100" s="121">
        <f>SUM(H101:H102)</f>
        <v>0</v>
      </c>
      <c r="I100" s="121">
        <f>SUM(I101:I102)</f>
        <v>0</v>
      </c>
      <c r="J100" s="124">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121">
        <f>SUM(G103:I103)</f>
        <v>2.3953225806451619</v>
      </c>
      <c r="G103" s="126">
        <f>SUM(G78:J78)</f>
        <v>0</v>
      </c>
      <c r="H103" s="126">
        <f>SUM(G79:J79)</f>
        <v>1.368030913978495</v>
      </c>
      <c r="I103" s="126">
        <f>SUM(G80:J80)</f>
        <v>1.0272916666666669</v>
      </c>
      <c r="J103" s="82"/>
      <c r="K103" s="13"/>
    </row>
    <row r="104" spans="1:11" ht="30" customHeight="1">
      <c r="A104" s="5"/>
      <c r="B104" s="1"/>
      <c r="C104" s="12"/>
      <c r="D104" s="47" t="s">
        <v>65</v>
      </c>
      <c r="E104" s="68" t="s">
        <v>66</v>
      </c>
      <c r="F104" s="121">
        <f t="shared" ref="F104:F112" si="2">SUM(G104:J104)</f>
        <v>0</v>
      </c>
      <c r="G104" s="122">
        <f>G56/720</f>
        <v>0</v>
      </c>
      <c r="H104" s="122">
        <f>H56/720</f>
        <v>0</v>
      </c>
      <c r="I104" s="122">
        <f>I56/720</f>
        <v>0</v>
      </c>
      <c r="J104" s="122">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121">
        <f>SUM(G106:J106)</f>
        <v>0.20039381720430108</v>
      </c>
      <c r="G106" s="126">
        <f>SUM(G107:G108)</f>
        <v>0</v>
      </c>
      <c r="H106" s="126">
        <f>SUM(H107:H108)</f>
        <v>6.8447580645161293E-2</v>
      </c>
      <c r="I106" s="126">
        <f>SUM(I107:I108)</f>
        <v>9.1583333333333336E-2</v>
      </c>
      <c r="J106" s="124">
        <f>SUM(J107:J108)</f>
        <v>4.0362903225806455E-2</v>
      </c>
      <c r="K106" s="13"/>
    </row>
    <row r="107" spans="1:11" ht="24" customHeight="1">
      <c r="A107" s="5"/>
      <c r="B107" s="1"/>
      <c r="C107" s="12"/>
      <c r="D107" s="47" t="s">
        <v>69</v>
      </c>
      <c r="E107" s="48" t="s">
        <v>70</v>
      </c>
      <c r="F107" s="121">
        <f t="shared" si="2"/>
        <v>0</v>
      </c>
      <c r="G107" s="122">
        <f>G59/720</f>
        <v>0</v>
      </c>
      <c r="H107" s="122">
        <f t="shared" ref="H107:J108" si="3">H59/744</f>
        <v>0</v>
      </c>
      <c r="I107" s="122">
        <f t="shared" si="3"/>
        <v>0</v>
      </c>
      <c r="J107" s="122">
        <f t="shared" si="3"/>
        <v>0</v>
      </c>
      <c r="K107" s="13"/>
    </row>
    <row r="108" spans="1:11" ht="24" customHeight="1">
      <c r="A108" s="5"/>
      <c r="B108" s="1"/>
      <c r="C108" s="12"/>
      <c r="D108" s="47" t="s">
        <v>71</v>
      </c>
      <c r="E108" s="83" t="s">
        <v>72</v>
      </c>
      <c r="F108" s="121">
        <f t="shared" si="2"/>
        <v>0.20039381720430108</v>
      </c>
      <c r="G108" s="122">
        <f>G60/720</f>
        <v>0</v>
      </c>
      <c r="H108" s="122">
        <f t="shared" si="3"/>
        <v>6.8447580645161293E-2</v>
      </c>
      <c r="I108" s="122">
        <f t="shared" si="3"/>
        <v>9.1583333333333336E-2</v>
      </c>
      <c r="J108" s="122">
        <f t="shared" si="3"/>
        <v>4.0362903225806455E-2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121">
        <f t="shared" si="2"/>
        <v>0</v>
      </c>
      <c r="G110" s="122">
        <f t="shared" ref="G110:J111" si="4">G62/720</f>
        <v>0</v>
      </c>
      <c r="H110" s="122">
        <f t="shared" si="4"/>
        <v>0</v>
      </c>
      <c r="I110" s="122">
        <f t="shared" si="4"/>
        <v>0</v>
      </c>
      <c r="J110" s="122">
        <f t="shared" si="4"/>
        <v>0</v>
      </c>
      <c r="K110" s="13"/>
    </row>
    <row r="111" spans="1:11" ht="30" customHeight="1">
      <c r="A111" s="5"/>
      <c r="B111" s="1"/>
      <c r="C111" s="12"/>
      <c r="D111" s="47" t="s">
        <v>75</v>
      </c>
      <c r="E111" s="68" t="s">
        <v>76</v>
      </c>
      <c r="F111" s="121">
        <f t="shared" si="2"/>
        <v>0</v>
      </c>
      <c r="G111" s="122">
        <f t="shared" si="4"/>
        <v>0</v>
      </c>
      <c r="H111" s="122">
        <f t="shared" si="4"/>
        <v>0</v>
      </c>
      <c r="I111" s="122">
        <f t="shared" si="4"/>
        <v>0</v>
      </c>
      <c r="J111" s="122">
        <f t="shared" si="4"/>
        <v>0</v>
      </c>
      <c r="K111" s="13"/>
    </row>
    <row r="112" spans="1:11" ht="30" customHeight="1">
      <c r="A112" s="5"/>
      <c r="B112" s="1"/>
      <c r="C112" s="12"/>
      <c r="D112" s="84" t="s">
        <v>77</v>
      </c>
      <c r="E112" s="85" t="s">
        <v>78</v>
      </c>
      <c r="F112" s="128">
        <f t="shared" si="2"/>
        <v>1.8735013540549517E-16</v>
      </c>
      <c r="G112" s="129">
        <f>G66-G82-G103-G104-G106+G110-G111</f>
        <v>0</v>
      </c>
      <c r="H112" s="129">
        <f>H66+H77-H82-H103-H104-H106+H110-H111</f>
        <v>-3.0531133177191805E-16</v>
      </c>
      <c r="I112" s="129">
        <f>I66+I77-I82-I103-I104-I106+I110-I111</f>
        <v>2.3592239273284576E-16</v>
      </c>
      <c r="J112" s="130">
        <f>J66+J77-J82-J104-J106+J110-J111</f>
        <v>2.5673907444456745E-16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119">
        <f>SUM(G114:J114)</f>
        <v>10.55</v>
      </c>
      <c r="G114" s="131"/>
      <c r="H114" s="131">
        <v>10.55</v>
      </c>
      <c r="I114" s="131"/>
      <c r="J114" s="131"/>
      <c r="K114" s="13"/>
    </row>
    <row r="115" spans="1:11" ht="30" customHeight="1">
      <c r="A115" s="5"/>
      <c r="B115" s="1"/>
      <c r="C115" s="12"/>
      <c r="D115" s="84" t="s">
        <v>29</v>
      </c>
      <c r="E115" s="95" t="s">
        <v>83</v>
      </c>
      <c r="F115" s="129">
        <f>SUM(G115:J115)</f>
        <v>18.32</v>
      </c>
      <c r="G115" s="132"/>
      <c r="H115" s="131">
        <v>12.6</v>
      </c>
      <c r="I115" s="131">
        <v>5.72</v>
      </c>
      <c r="J115" s="127"/>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119">
        <f>SUM(G117:J117)</f>
        <v>2566.5800515000001</v>
      </c>
      <c r="G117" s="133">
        <f>SUM(G118,G121,G124)</f>
        <v>0</v>
      </c>
      <c r="H117" s="133">
        <f>SUM(H118,H121,H124)</f>
        <v>2566.5800515000001</v>
      </c>
      <c r="I117" s="133">
        <f>SUM(I118,I121,I124)</f>
        <v>0</v>
      </c>
      <c r="J117" s="134">
        <f>SUM(J118,J121,J124)</f>
        <v>0</v>
      </c>
      <c r="K117" s="13"/>
    </row>
    <row r="118" spans="1:11" s="59" customFormat="1" ht="24" customHeight="1">
      <c r="A118" s="53"/>
      <c r="B118" s="2"/>
      <c r="C118" s="54"/>
      <c r="D118" s="47" t="s">
        <v>12</v>
      </c>
      <c r="E118" s="78" t="s">
        <v>85</v>
      </c>
      <c r="F118" s="126">
        <f>SUM(G118:J118)</f>
        <v>0</v>
      </c>
      <c r="G118" s="126">
        <f>SUM(G119:G120)</f>
        <v>0</v>
      </c>
      <c r="H118" s="126">
        <f>SUM(H119:H120)</f>
        <v>0</v>
      </c>
      <c r="I118" s="126">
        <f>SUM(I119:I120)</f>
        <v>0</v>
      </c>
      <c r="J118" s="124">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126">
        <f>SUM(G121:J121)</f>
        <v>0</v>
      </c>
      <c r="G121" s="126">
        <f>SUM(G122:G123)</f>
        <v>0</v>
      </c>
      <c r="H121" s="126">
        <f>SUM(H122:H123)</f>
        <v>0</v>
      </c>
      <c r="I121" s="126">
        <f>SUM(I122:I123)</f>
        <v>0</v>
      </c>
      <c r="J121" s="124">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126">
        <f>SUM(G124:J124)</f>
        <v>2566.5800515000001</v>
      </c>
      <c r="G124" s="126">
        <f>SUM(G125:G127)</f>
        <v>0</v>
      </c>
      <c r="H124" s="126">
        <f>SUM(H125:H127)</f>
        <v>2566.5800515000001</v>
      </c>
      <c r="I124" s="126">
        <f>SUM(I125:I127)</f>
        <v>0</v>
      </c>
      <c r="J124" s="124">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121">
        <f>SUM(G126:J126)</f>
        <v>2566.5800515000001</v>
      </c>
      <c r="G126" s="122"/>
      <c r="H126" s="122">
        <f>H114*243277.73/1000</f>
        <v>2566.5800515000001</v>
      </c>
      <c r="I126" s="122"/>
      <c r="J126" s="125"/>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119">
        <f>SUM(G129:J129)</f>
        <v>0</v>
      </c>
      <c r="G129" s="118">
        <f>SUM(G130:G131)</f>
        <v>0</v>
      </c>
      <c r="H129" s="118">
        <f>SUM(H130:H131)</f>
        <v>0</v>
      </c>
      <c r="I129" s="118">
        <f>SUM(I130:I131)</f>
        <v>0</v>
      </c>
      <c r="J129" s="120">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119">
        <f>SUM(G133:J133)</f>
        <v>2901.5564491525424</v>
      </c>
      <c r="G133" s="118">
        <f>SUM(G134,G137,G140)</f>
        <v>0</v>
      </c>
      <c r="H133" s="118">
        <f>SUM(H134,H137,H140)</f>
        <v>2901.5564491525424</v>
      </c>
      <c r="I133" s="118">
        <f>SUM(I134,I137,I140)</f>
        <v>0</v>
      </c>
      <c r="J133" s="120">
        <f>SUM(J134,J137,J140)</f>
        <v>0</v>
      </c>
      <c r="K133" s="58"/>
    </row>
    <row r="134" spans="1:11" ht="24" customHeight="1">
      <c r="C134" s="54"/>
      <c r="D134" s="47" t="s">
        <v>12</v>
      </c>
      <c r="E134" s="78" t="s">
        <v>85</v>
      </c>
      <c r="F134" s="126">
        <f>SUM(G134:J134)</f>
        <v>0</v>
      </c>
      <c r="G134" s="126">
        <f>SUM(G135:G136)</f>
        <v>0</v>
      </c>
      <c r="H134" s="126">
        <f>SUM(H135:H136)</f>
        <v>0</v>
      </c>
      <c r="I134" s="126">
        <f>SUM(I135:I136)</f>
        <v>0</v>
      </c>
      <c r="J134" s="124">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126">
        <f>SUM(G137:J137)</f>
        <v>0</v>
      </c>
      <c r="G137" s="126">
        <f>SUM(G138:G139)</f>
        <v>0</v>
      </c>
      <c r="H137" s="126">
        <f>SUM(H138:H139)</f>
        <v>0</v>
      </c>
      <c r="I137" s="126">
        <f>SUM(I138:I139)</f>
        <v>0</v>
      </c>
      <c r="J137" s="124">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126">
        <f>SUM(G140:J140)</f>
        <v>2901.5564491525424</v>
      </c>
      <c r="G140" s="126">
        <f>SUM(G141:G143)</f>
        <v>0</v>
      </c>
      <c r="H140" s="126">
        <f>SUM(H141:H143)</f>
        <v>2901.5564491525424</v>
      </c>
      <c r="I140" s="126">
        <f>SUM(I141:I143)</f>
        <v>0</v>
      </c>
      <c r="J140" s="124">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IF('[7]46 - передача'!$E$126="", "", '[7]46 - передача'!$E$126)</f>
        <v>ОАО Кубаньэнерго за содержание сетей</v>
      </c>
      <c r="F142" s="121">
        <f>SUM(G142:J142)</f>
        <v>2901.5564491525424</v>
      </c>
      <c r="G142" s="122"/>
      <c r="H142" s="122">
        <f>3423.83661/1.18</f>
        <v>2901.5564491525424</v>
      </c>
      <c r="I142" s="122"/>
      <c r="J142" s="125"/>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126">
        <f>SUM(G145:J145)</f>
        <v>0</v>
      </c>
      <c r="G145" s="126">
        <f>SUM(G146:G147)</f>
        <v>0</v>
      </c>
      <c r="H145" s="126">
        <f>SUM(H146:H147)</f>
        <v>0</v>
      </c>
      <c r="I145" s="126">
        <f>SUM(I146:I147)</f>
        <v>0</v>
      </c>
      <c r="J145" s="124">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WVO983182:WVR98318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104</v>
      </c>
      <c r="E9" s="141"/>
      <c r="F9" s="141"/>
      <c r="G9" s="141"/>
      <c r="H9" s="141"/>
      <c r="I9" s="141"/>
      <c r="J9" s="142"/>
      <c r="K9" s="13"/>
    </row>
    <row r="10" spans="1:12" ht="12" customHeight="1">
      <c r="A10" s="5"/>
      <c r="B10" s="1"/>
      <c r="C10" s="12"/>
      <c r="D10" s="14"/>
      <c r="E10" s="135"/>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3</v>
      </c>
      <c r="F12" s="16"/>
      <c r="G12" s="143"/>
      <c r="H12" s="143"/>
      <c r="I12" s="16"/>
      <c r="J12" s="16"/>
      <c r="K12" s="13"/>
    </row>
    <row r="13" spans="1:12" ht="12" customHeight="1">
      <c r="A13" s="5"/>
      <c r="B13" s="1"/>
      <c r="C13" s="12"/>
      <c r="D13" s="14"/>
      <c r="E13" s="13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118">
        <f>SUM(G18:J18)</f>
        <v>5498.0590000000002</v>
      </c>
      <c r="G18" s="119">
        <f>SUM(G19,G20,G24,G28)</f>
        <v>0</v>
      </c>
      <c r="H18" s="119">
        <f>SUM(H19,H20,H24,H28)</f>
        <v>5496.0709999999999</v>
      </c>
      <c r="I18" s="119">
        <f>SUM(I19,I20,I24,I28)</f>
        <v>1.988</v>
      </c>
      <c r="J18" s="120">
        <f>SUM(J19,J20,J24,J28)</f>
        <v>0</v>
      </c>
      <c r="K18" s="13"/>
    </row>
    <row r="19" spans="1:11" ht="24" customHeight="1">
      <c r="A19" s="5"/>
      <c r="B19" s="1"/>
      <c r="C19" s="12"/>
      <c r="D19" s="47" t="s">
        <v>12</v>
      </c>
      <c r="E19" s="48" t="s">
        <v>13</v>
      </c>
      <c r="F19" s="121">
        <f>SUM(G19:J19)</f>
        <v>0</v>
      </c>
      <c r="G19" s="122"/>
      <c r="H19" s="122"/>
      <c r="I19" s="122"/>
      <c r="J19" s="123"/>
      <c r="K19" s="13"/>
    </row>
    <row r="20" spans="1:11" ht="24" customHeight="1">
      <c r="A20" s="5"/>
      <c r="B20" s="1"/>
      <c r="C20" s="12"/>
      <c r="D20" s="47" t="s">
        <v>14</v>
      </c>
      <c r="E20" s="48" t="s">
        <v>15</v>
      </c>
      <c r="F20" s="121">
        <f>SUM(G20:J20)</f>
        <v>5496.0709999999999</v>
      </c>
      <c r="G20" s="121">
        <f>SUM(G21:G23)</f>
        <v>0</v>
      </c>
      <c r="H20" s="121">
        <f>SUM(H21:H23)</f>
        <v>5496.0709999999999</v>
      </c>
      <c r="I20" s="121">
        <f>SUM(I21:I23)</f>
        <v>0</v>
      </c>
      <c r="J20" s="124">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121">
        <f>SUM(G22:J22)</f>
        <v>5496.0709999999999</v>
      </c>
      <c r="G22" s="122"/>
      <c r="H22" s="122">
        <v>5496.0709999999999</v>
      </c>
      <c r="I22" s="122"/>
      <c r="J22" s="125"/>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121">
        <f>SUM(G24:J24)</f>
        <v>1.988</v>
      </c>
      <c r="G24" s="121">
        <f>SUM(G25:G27)</f>
        <v>0</v>
      </c>
      <c r="H24" s="121">
        <f>SUM(H25:H27)</f>
        <v>0</v>
      </c>
      <c r="I24" s="121">
        <f>SUM(I25:I27)</f>
        <v>1.988</v>
      </c>
      <c r="J24" s="124">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121">
        <f>SUM(G26:J26)</f>
        <v>1.988</v>
      </c>
      <c r="G26" s="122"/>
      <c r="H26" s="122"/>
      <c r="I26" s="122">
        <v>1.988</v>
      </c>
      <c r="J26" s="125"/>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121">
        <f>SUM(G28:J28)</f>
        <v>0</v>
      </c>
      <c r="G28" s="122"/>
      <c r="H28" s="122"/>
      <c r="I28" s="122"/>
      <c r="J28" s="123"/>
      <c r="K28" s="13"/>
    </row>
    <row r="29" spans="1:11" ht="30" customHeight="1">
      <c r="A29" s="5"/>
      <c r="B29" s="1"/>
      <c r="C29" s="12"/>
      <c r="D29" s="47" t="s">
        <v>29</v>
      </c>
      <c r="E29" s="68" t="s">
        <v>30</v>
      </c>
      <c r="F29" s="121">
        <f>SUM(H29:J29)</f>
        <v>2353.5390000000007</v>
      </c>
      <c r="G29" s="69"/>
      <c r="H29" s="126">
        <f>H30</f>
        <v>0</v>
      </c>
      <c r="I29" s="126">
        <f>I30+I31</f>
        <v>1344.6660000000004</v>
      </c>
      <c r="J29" s="124">
        <f>J30+J31+J32</f>
        <v>1008.8730000000005</v>
      </c>
      <c r="K29" s="13"/>
    </row>
    <row r="30" spans="1:11" ht="24" customHeight="1">
      <c r="A30" s="5"/>
      <c r="B30" s="1"/>
      <c r="C30" s="12"/>
      <c r="D30" s="47" t="s">
        <v>31</v>
      </c>
      <c r="E30" s="48" t="s">
        <v>5</v>
      </c>
      <c r="F30" s="121">
        <f>SUM(H30:J30)</f>
        <v>0</v>
      </c>
      <c r="G30" s="69"/>
      <c r="H30" s="122"/>
      <c r="I30" s="122"/>
      <c r="J30" s="123"/>
      <c r="K30" s="13"/>
    </row>
    <row r="31" spans="1:11" ht="24" customHeight="1">
      <c r="A31" s="5"/>
      <c r="B31" s="1"/>
      <c r="C31" s="12"/>
      <c r="D31" s="47" t="s">
        <v>32</v>
      </c>
      <c r="E31" s="48" t="s">
        <v>6</v>
      </c>
      <c r="F31" s="121">
        <f>SUM(I31:J31)</f>
        <v>1344.6660000000004</v>
      </c>
      <c r="G31" s="69"/>
      <c r="H31" s="69"/>
      <c r="I31" s="122">
        <f>H22-H34-H60</f>
        <v>1344.6660000000004</v>
      </c>
      <c r="J31" s="123"/>
      <c r="K31" s="13"/>
    </row>
    <row r="32" spans="1:11" ht="24" customHeight="1">
      <c r="A32" s="5"/>
      <c r="B32" s="1"/>
      <c r="C32" s="12"/>
      <c r="D32" s="47" t="s">
        <v>33</v>
      </c>
      <c r="E32" s="48" t="s">
        <v>7</v>
      </c>
      <c r="F32" s="121">
        <f>SUM(J32)</f>
        <v>1008.8730000000005</v>
      </c>
      <c r="G32" s="71"/>
      <c r="H32" s="71"/>
      <c r="I32" s="71"/>
      <c r="J32" s="127">
        <f>I26+I31-I34-I60</f>
        <v>1008.8730000000005</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121">
        <f>SUM(G34:J34)</f>
        <v>5442.8799999999992</v>
      </c>
      <c r="G34" s="126">
        <f>SUM(G35,G42,G46,G49,G52)</f>
        <v>0</v>
      </c>
      <c r="H34" s="126">
        <f>SUM(H35,H42,H46,H49,H52)</f>
        <v>4122.0469999999996</v>
      </c>
      <c r="I34" s="126">
        <f>SUM(I35,I42,I46,I49,I52)</f>
        <v>322.90899999999999</v>
      </c>
      <c r="J34" s="124">
        <f>SUM(J35,J42,J46,J49,J52)</f>
        <v>997.92400000000009</v>
      </c>
      <c r="K34" s="13"/>
    </row>
    <row r="35" spans="1:11" ht="24" customHeight="1">
      <c r="A35" s="5"/>
      <c r="B35" s="1"/>
      <c r="C35" s="12"/>
      <c r="D35" s="47" t="s">
        <v>36</v>
      </c>
      <c r="E35" s="48" t="s">
        <v>37</v>
      </c>
      <c r="F35" s="121">
        <f>SUM(G35:J35)</f>
        <v>2237.5990000000002</v>
      </c>
      <c r="G35" s="121">
        <f>SUM(G36:G41)</f>
        <v>0</v>
      </c>
      <c r="H35" s="121">
        <f>SUM(H36:H41)</f>
        <v>916.76599999999996</v>
      </c>
      <c r="I35" s="121">
        <f>SUM(I36:I41)</f>
        <v>322.90899999999999</v>
      </c>
      <c r="J35" s="124">
        <f>SUM(J36:J41)</f>
        <v>997.92400000000009</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121">
        <f>SUM(G37:J37)</f>
        <v>1164.5340000000001</v>
      </c>
      <c r="G37" s="122"/>
      <c r="H37" s="122">
        <v>5.1459999999999999</v>
      </c>
      <c r="I37" s="122">
        <v>242.67400000000001</v>
      </c>
      <c r="J37" s="125">
        <v>916.71400000000006</v>
      </c>
      <c r="K37" s="58"/>
    </row>
    <row r="38" spans="1:11" s="59" customFormat="1" ht="15" customHeight="1">
      <c r="A38" s="53"/>
      <c r="B38" s="2"/>
      <c r="C38" s="60" t="s">
        <v>17</v>
      </c>
      <c r="D38" s="61" t="s">
        <v>41</v>
      </c>
      <c r="E38" s="62" t="s">
        <v>42</v>
      </c>
      <c r="F38" s="121">
        <f>SUM(G38:J38)</f>
        <v>176.00200000000001</v>
      </c>
      <c r="G38" s="122"/>
      <c r="H38" s="122">
        <v>14.557</v>
      </c>
      <c r="I38" s="122">
        <v>80.234999999999999</v>
      </c>
      <c r="J38" s="125">
        <v>81.209999999999994</v>
      </c>
      <c r="K38" s="58"/>
    </row>
    <row r="39" spans="1:11" s="59" customFormat="1" ht="15" customHeight="1">
      <c r="A39" s="53"/>
      <c r="B39" s="2"/>
      <c r="C39" s="60" t="s">
        <v>17</v>
      </c>
      <c r="D39" s="61" t="s">
        <v>43</v>
      </c>
      <c r="E39" s="62" t="s">
        <v>44</v>
      </c>
      <c r="F39" s="121">
        <f>SUM(G39:J39)</f>
        <v>444.01299999999998</v>
      </c>
      <c r="G39" s="122"/>
      <c r="H39" s="122">
        <v>444.01299999999998</v>
      </c>
      <c r="I39" s="122"/>
      <c r="J39" s="125"/>
      <c r="K39" s="58"/>
    </row>
    <row r="40" spans="1:11" s="59" customFormat="1" ht="15" customHeight="1">
      <c r="A40" s="53"/>
      <c r="B40" s="2"/>
      <c r="C40" s="60" t="s">
        <v>17</v>
      </c>
      <c r="D40" s="61" t="s">
        <v>45</v>
      </c>
      <c r="E40" s="62" t="s">
        <v>46</v>
      </c>
      <c r="F40" s="121">
        <f>SUM(G40:J40)</f>
        <v>453.05</v>
      </c>
      <c r="G40" s="122"/>
      <c r="H40" s="122">
        <v>453.05</v>
      </c>
      <c r="I40" s="122"/>
      <c r="J40" s="125"/>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121">
        <f>SUM(G42:J42)</f>
        <v>3205.2809999999999</v>
      </c>
      <c r="G42" s="121">
        <f>SUM(G43:G45)</f>
        <v>0</v>
      </c>
      <c r="H42" s="121">
        <f>SUM(H43:H45)</f>
        <v>3205.2809999999999</v>
      </c>
      <c r="I42" s="121">
        <f>SUM(I43:I45)</f>
        <v>0</v>
      </c>
      <c r="J42" s="124">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121">
        <f>SUM(G44:J44)</f>
        <v>3205.2809999999999</v>
      </c>
      <c r="G44" s="122"/>
      <c r="H44" s="122">
        <v>3205.2809999999999</v>
      </c>
      <c r="I44" s="122"/>
      <c r="J44" s="125"/>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121">
        <f>SUM(G46:J46)</f>
        <v>0</v>
      </c>
      <c r="G46" s="121">
        <f>SUM(G47:G48)</f>
        <v>0</v>
      </c>
      <c r="H46" s="121">
        <f>SUM(H47:H48)</f>
        <v>0</v>
      </c>
      <c r="I46" s="121">
        <f>SUM(I47:I48)</f>
        <v>0</v>
      </c>
      <c r="J46" s="124">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126">
        <f>SUM(G49:J49)</f>
        <v>0</v>
      </c>
      <c r="G49" s="126">
        <f>SUM(G50:G51)</f>
        <v>0</v>
      </c>
      <c r="H49" s="126">
        <f>SUM(H50:H51)</f>
        <v>0</v>
      </c>
      <c r="I49" s="126">
        <f>SUM(I50:I51)</f>
        <v>0</v>
      </c>
      <c r="J49" s="124">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121">
        <f>SUM(G52:J52)</f>
        <v>0</v>
      </c>
      <c r="G52" s="121">
        <f>SUM(G53:G54)</f>
        <v>0</v>
      </c>
      <c r="H52" s="121">
        <f>SUM(H53:H54)</f>
        <v>0</v>
      </c>
      <c r="I52" s="121">
        <f>SUM(I53:I54)</f>
        <v>0</v>
      </c>
      <c r="J52" s="124">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121">
        <f>SUM(G55:I55)</f>
        <v>2353.5390000000007</v>
      </c>
      <c r="G55" s="126">
        <f>SUM(G30:J30)</f>
        <v>0</v>
      </c>
      <c r="H55" s="126">
        <f>SUM(G31:J31)</f>
        <v>1344.6660000000004</v>
      </c>
      <c r="I55" s="126">
        <f>SUM(G32:J32)</f>
        <v>1008.8730000000005</v>
      </c>
      <c r="J55" s="82"/>
      <c r="K55" s="13"/>
    </row>
    <row r="56" spans="1:11" ht="30" customHeight="1">
      <c r="A56" s="5"/>
      <c r="B56" s="1"/>
      <c r="C56" s="12"/>
      <c r="D56" s="47" t="s">
        <v>65</v>
      </c>
      <c r="E56" s="68" t="s">
        <v>66</v>
      </c>
      <c r="F56" s="121">
        <f>SUM(G56:J56)</f>
        <v>0</v>
      </c>
      <c r="G56" s="122"/>
      <c r="H56" s="122"/>
      <c r="I56" s="122"/>
      <c r="J56" s="123"/>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121">
        <f t="shared" ref="F58:F64" si="0">SUM(G58:J58)</f>
        <v>55.179000000000002</v>
      </c>
      <c r="G58" s="126">
        <f>SUM(G59:G60)</f>
        <v>0</v>
      </c>
      <c r="H58" s="126">
        <f>SUM(H59:H60)</f>
        <v>29.358000000000001</v>
      </c>
      <c r="I58" s="126">
        <f>SUM(I59:I60)</f>
        <v>14.872</v>
      </c>
      <c r="J58" s="124">
        <f>SUM(J59:J60)</f>
        <v>10.949</v>
      </c>
      <c r="K58" s="13"/>
    </row>
    <row r="59" spans="1:11" ht="24" customHeight="1">
      <c r="A59" s="5"/>
      <c r="B59" s="1"/>
      <c r="C59" s="12"/>
      <c r="D59" s="47" t="s">
        <v>69</v>
      </c>
      <c r="E59" s="48" t="s">
        <v>70</v>
      </c>
      <c r="F59" s="121">
        <f t="shared" si="0"/>
        <v>0</v>
      </c>
      <c r="G59" s="122"/>
      <c r="H59" s="122"/>
      <c r="I59" s="122"/>
      <c r="J59" s="123"/>
      <c r="K59" s="13"/>
    </row>
    <row r="60" spans="1:11" ht="24" customHeight="1">
      <c r="A60" s="5"/>
      <c r="B60" s="1"/>
      <c r="C60" s="12"/>
      <c r="D60" s="47" t="s">
        <v>71</v>
      </c>
      <c r="E60" s="83" t="s">
        <v>72</v>
      </c>
      <c r="F60" s="121">
        <f t="shared" si="0"/>
        <v>55.179000000000002</v>
      </c>
      <c r="G60" s="122"/>
      <c r="H60" s="122">
        <v>29.358000000000001</v>
      </c>
      <c r="I60" s="122">
        <v>14.872</v>
      </c>
      <c r="J60" s="123">
        <v>10.949</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121">
        <f t="shared" si="0"/>
        <v>0</v>
      </c>
      <c r="G62" s="122"/>
      <c r="H62" s="122"/>
      <c r="I62" s="122"/>
      <c r="J62" s="123"/>
      <c r="K62" s="13"/>
    </row>
    <row r="63" spans="1:11" ht="30" customHeight="1">
      <c r="A63" s="5"/>
      <c r="B63" s="1"/>
      <c r="C63" s="12"/>
      <c r="D63" s="47" t="s">
        <v>75</v>
      </c>
      <c r="E63" s="68" t="s">
        <v>76</v>
      </c>
      <c r="F63" s="121">
        <f t="shared" si="0"/>
        <v>0</v>
      </c>
      <c r="G63" s="122"/>
      <c r="H63" s="122"/>
      <c r="I63" s="122"/>
      <c r="J63" s="123"/>
      <c r="K63" s="13"/>
    </row>
    <row r="64" spans="1:11" ht="30" customHeight="1">
      <c r="A64" s="5"/>
      <c r="B64" s="1"/>
      <c r="C64" s="12"/>
      <c r="D64" s="84" t="s">
        <v>77</v>
      </c>
      <c r="E64" s="85" t="s">
        <v>78</v>
      </c>
      <c r="F64" s="128">
        <f t="shared" si="0"/>
        <v>3.1441516057384433E-13</v>
      </c>
      <c r="G64" s="129">
        <f>G18-G34-G55-G56-G58+G62-G63</f>
        <v>0</v>
      </c>
      <c r="H64" s="129">
        <f>H18+H29-H34-H55-H56-H58+H62-H63</f>
        <v>-5.3290705182007514E-14</v>
      </c>
      <c r="I64" s="129">
        <f>I18+I29-I34-I55-I56-I58+I62-I63</f>
        <v>-4.2632564145606011E-14</v>
      </c>
      <c r="J64" s="130">
        <f>J18+J29-J34-J56-J58+J62-J63</f>
        <v>4.1033842990145786E-13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118">
        <f>SUM(G66:J66)</f>
        <v>7.3898642473118281</v>
      </c>
      <c r="G66" s="119">
        <f>SUM(G67,G68,G72,G76)</f>
        <v>0</v>
      </c>
      <c r="H66" s="119">
        <f>SUM(H67,H68,H72,H76)</f>
        <v>7.3871922043010754</v>
      </c>
      <c r="I66" s="119">
        <f>SUM(I67,I68,I72,I76)</f>
        <v>2.6720430107526881E-3</v>
      </c>
      <c r="J66" s="120">
        <f>SUM(J67,J68,J72,J76)</f>
        <v>0</v>
      </c>
      <c r="K66" s="13"/>
    </row>
    <row r="67" spans="1:11" ht="24" customHeight="1">
      <c r="A67" s="5"/>
      <c r="B67" s="1"/>
      <c r="C67" s="12"/>
      <c r="D67" s="47" t="s">
        <v>12</v>
      </c>
      <c r="E67" s="48" t="s">
        <v>80</v>
      </c>
      <c r="F67" s="121">
        <f>SUM(G67:J67)</f>
        <v>0</v>
      </c>
      <c r="G67" s="122">
        <f>G19/672</f>
        <v>0</v>
      </c>
      <c r="H67" s="122">
        <f>H19/744</f>
        <v>0</v>
      </c>
      <c r="I67" s="122">
        <f>I19/672</f>
        <v>0</v>
      </c>
      <c r="J67" s="122">
        <f>J19/672</f>
        <v>0</v>
      </c>
      <c r="K67" s="13"/>
    </row>
    <row r="68" spans="1:11" ht="24" customHeight="1">
      <c r="A68" s="5"/>
      <c r="B68" s="1"/>
      <c r="C68" s="12"/>
      <c r="D68" s="47" t="s">
        <v>14</v>
      </c>
      <c r="E68" s="48" t="s">
        <v>15</v>
      </c>
      <c r="F68" s="121">
        <f>SUM(G68:J68)</f>
        <v>7.3871922043010754</v>
      </c>
      <c r="G68" s="121">
        <f>SUM(G69:G71)</f>
        <v>0</v>
      </c>
      <c r="H68" s="121">
        <f>SUM(H69:H71)</f>
        <v>7.3871922043010754</v>
      </c>
      <c r="I68" s="121">
        <f>SUM(I69:I71)</f>
        <v>0</v>
      </c>
      <c r="J68" s="124">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IF('[8]46 - передача'!$E$22="", "", '[8]46 - передача'!$E$22)</f>
        <v>ОАО "Кубаньэнерго"</v>
      </c>
      <c r="F70" s="121">
        <f>SUM(G70:J70)</f>
        <v>7.3871922043010754</v>
      </c>
      <c r="G70" s="122">
        <f>G22/720</f>
        <v>0</v>
      </c>
      <c r="H70" s="122">
        <f>H22/744</f>
        <v>7.3871922043010754</v>
      </c>
      <c r="I70" s="122">
        <f>I22/744</f>
        <v>0</v>
      </c>
      <c r="J70" s="122">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121">
        <f>SUM(G72:J72)</f>
        <v>2.6720430107526881E-3</v>
      </c>
      <c r="G72" s="121">
        <f>SUM(G73:G75)</f>
        <v>0</v>
      </c>
      <c r="H72" s="121">
        <f>SUM(H73:H75)</f>
        <v>0</v>
      </c>
      <c r="I72" s="121">
        <f>SUM(I73:I75)</f>
        <v>2.6720430107526881E-3</v>
      </c>
      <c r="J72" s="124">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IF('[8]46 - передача'!$E$26="", "", '[8]46 - передача'!$E$26)</f>
        <v>Филиал КВЭП ЗАО "РАМО-М"</v>
      </c>
      <c r="F74" s="121">
        <f>SUM(G74:J74)</f>
        <v>2.6720430107526881E-3</v>
      </c>
      <c r="G74" s="122">
        <f>G26/720</f>
        <v>0</v>
      </c>
      <c r="H74" s="122">
        <f>H26/744</f>
        <v>0</v>
      </c>
      <c r="I74" s="122">
        <f>I26/744</f>
        <v>2.6720430107526881E-3</v>
      </c>
      <c r="J74" s="122">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121">
        <f>SUM(G76:J76)</f>
        <v>0</v>
      </c>
      <c r="G76" s="122">
        <f>G28/720</f>
        <v>0</v>
      </c>
      <c r="H76" s="122">
        <f>H28/720</f>
        <v>0</v>
      </c>
      <c r="I76" s="122">
        <f>I28/720</f>
        <v>0</v>
      </c>
      <c r="J76" s="122">
        <f>J28/720</f>
        <v>0</v>
      </c>
      <c r="K76" s="13"/>
    </row>
    <row r="77" spans="1:11" ht="30" customHeight="1">
      <c r="A77" s="5"/>
      <c r="B77" s="1"/>
      <c r="C77" s="12"/>
      <c r="D77" s="47" t="s">
        <v>29</v>
      </c>
      <c r="E77" s="68" t="s">
        <v>30</v>
      </c>
      <c r="F77" s="121">
        <f>SUM(H77:J77)</f>
        <v>3.1633588709677429</v>
      </c>
      <c r="G77" s="92"/>
      <c r="H77" s="126">
        <f>H78</f>
        <v>0</v>
      </c>
      <c r="I77" s="126">
        <f>I78+I79</f>
        <v>1.8073467741935489</v>
      </c>
      <c r="J77" s="124">
        <f>J78+J79+J80</f>
        <v>1.3560120967741942</v>
      </c>
      <c r="K77" s="13"/>
    </row>
    <row r="78" spans="1:11" ht="24" customHeight="1">
      <c r="A78" s="5"/>
      <c r="B78" s="1"/>
      <c r="C78" s="12"/>
      <c r="D78" s="47" t="s">
        <v>31</v>
      </c>
      <c r="E78" s="48" t="s">
        <v>5</v>
      </c>
      <c r="F78" s="121">
        <f>SUM(H78:J78)</f>
        <v>0</v>
      </c>
      <c r="G78" s="92"/>
      <c r="H78" s="122">
        <f>H30/720</f>
        <v>0</v>
      </c>
      <c r="I78" s="122">
        <f>I30/720</f>
        <v>0</v>
      </c>
      <c r="J78" s="122">
        <f>J30/720</f>
        <v>0</v>
      </c>
      <c r="K78" s="13"/>
    </row>
    <row r="79" spans="1:11" ht="24" customHeight="1">
      <c r="A79" s="5"/>
      <c r="B79" s="1"/>
      <c r="C79" s="12"/>
      <c r="D79" s="47" t="s">
        <v>32</v>
      </c>
      <c r="E79" s="48" t="s">
        <v>6</v>
      </c>
      <c r="F79" s="121">
        <f>SUM(I79:J79)</f>
        <v>1.8073467741935489</v>
      </c>
      <c r="G79" s="92"/>
      <c r="H79" s="92"/>
      <c r="I79" s="122">
        <f>I31/744</f>
        <v>1.8073467741935489</v>
      </c>
      <c r="J79" s="122">
        <f>J31/744</f>
        <v>0</v>
      </c>
      <c r="K79" s="13"/>
    </row>
    <row r="80" spans="1:11" ht="24" customHeight="1">
      <c r="A80" s="5"/>
      <c r="B80" s="1"/>
      <c r="C80" s="12"/>
      <c r="D80" s="47" t="s">
        <v>33</v>
      </c>
      <c r="E80" s="48" t="s">
        <v>7</v>
      </c>
      <c r="F80" s="121">
        <f>SUM(J80)</f>
        <v>1.3560120967741942</v>
      </c>
      <c r="G80" s="92"/>
      <c r="H80" s="92"/>
      <c r="I80" s="92"/>
      <c r="J80" s="122">
        <f>J32/744</f>
        <v>1.3560120967741942</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121">
        <f>SUM(G82:J82)</f>
        <v>7.3156989247311826</v>
      </c>
      <c r="G82" s="126">
        <f>SUM(G83,G90,G94,G97,G100)</f>
        <v>0</v>
      </c>
      <c r="H82" s="126">
        <f>SUM(H83,H90,H94,H97,H100)</f>
        <v>5.5403857526881719</v>
      </c>
      <c r="I82" s="126">
        <f>SUM(I83,I90,I94,I97,I100)</f>
        <v>0.4340174731182796</v>
      </c>
      <c r="J82" s="124">
        <f>SUM(J83,J90,J94,J97,J100)</f>
        <v>1.3412956989247313</v>
      </c>
      <c r="K82" s="13"/>
    </row>
    <row r="83" spans="1:11" ht="24" customHeight="1">
      <c r="A83" s="5"/>
      <c r="B83" s="1"/>
      <c r="C83" s="12"/>
      <c r="D83" s="47" t="s">
        <v>36</v>
      </c>
      <c r="E83" s="48" t="s">
        <v>37</v>
      </c>
      <c r="F83" s="121">
        <f>SUM(G83:J83)</f>
        <v>3.0075255376344088</v>
      </c>
      <c r="G83" s="121">
        <f>SUM(G84:G89)</f>
        <v>0</v>
      </c>
      <c r="H83" s="121">
        <f>SUM(H84:H89)</f>
        <v>1.2322123655913979</v>
      </c>
      <c r="I83" s="121">
        <f>SUM(I84:I89)</f>
        <v>0.4340174731182796</v>
      </c>
      <c r="J83" s="124">
        <f>SUM(J84:J89)</f>
        <v>1.3412956989247313</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IF('[8]46 - передача'!$E$37="", "", '[8]46 - передача'!$E$37)</f>
        <v>ОАО "Кубаньэнергосбыт"</v>
      </c>
      <c r="F85" s="121">
        <f>SUM(G85:J85)</f>
        <v>1.565233870967742</v>
      </c>
      <c r="G85" s="122">
        <f t="shared" ref="G85:J88" si="1">G37/744</f>
        <v>0</v>
      </c>
      <c r="H85" s="122">
        <f t="shared" si="1"/>
        <v>6.9166666666666664E-3</v>
      </c>
      <c r="I85" s="122">
        <f t="shared" si="1"/>
        <v>0.32617473118279572</v>
      </c>
      <c r="J85" s="122">
        <f t="shared" si="1"/>
        <v>1.2321424731182797</v>
      </c>
      <c r="K85" s="58"/>
    </row>
    <row r="86" spans="1:11" s="59" customFormat="1" ht="15" customHeight="1">
      <c r="A86" s="53"/>
      <c r="B86" s="2"/>
      <c r="C86" s="89" t="s">
        <v>17</v>
      </c>
      <c r="D86" s="61" t="s">
        <v>41</v>
      </c>
      <c r="E86" s="90" t="str">
        <f>IF('[8]46 - передача'!$E$38="", "", '[8]46 - передача'!$E$38)</f>
        <v>ОАО "НЭСК"</v>
      </c>
      <c r="F86" s="121">
        <f>SUM(G86:J86)</f>
        <v>0.23656182795698927</v>
      </c>
      <c r="G86" s="122">
        <f t="shared" si="1"/>
        <v>0</v>
      </c>
      <c r="H86" s="122">
        <f t="shared" si="1"/>
        <v>1.9565860215053764E-2</v>
      </c>
      <c r="I86" s="122">
        <f t="shared" si="1"/>
        <v>0.10784274193548388</v>
      </c>
      <c r="J86" s="122">
        <f t="shared" si="1"/>
        <v>0.10915322580645161</v>
      </c>
      <c r="K86" s="58"/>
    </row>
    <row r="87" spans="1:11" s="59" customFormat="1" ht="15" customHeight="1">
      <c r="A87" s="53"/>
      <c r="B87" s="2"/>
      <c r="C87" s="89" t="s">
        <v>17</v>
      </c>
      <c r="D87" s="61" t="s">
        <v>43</v>
      </c>
      <c r="E87" s="90" t="str">
        <f>IF('[8]46 - передача'!$E$39="", "", '[8]46 - передача'!$E$39)</f>
        <v>ОАО "Мосэнергосбыт"</v>
      </c>
      <c r="F87" s="121">
        <f>SUM(G87:J87)</f>
        <v>0.59679166666666661</v>
      </c>
      <c r="G87" s="122">
        <f t="shared" si="1"/>
        <v>0</v>
      </c>
      <c r="H87" s="122">
        <f t="shared" si="1"/>
        <v>0.59679166666666661</v>
      </c>
      <c r="I87" s="122">
        <f t="shared" si="1"/>
        <v>0</v>
      </c>
      <c r="J87" s="122">
        <f t="shared" si="1"/>
        <v>0</v>
      </c>
      <c r="K87" s="58"/>
    </row>
    <row r="88" spans="1:11" s="59" customFormat="1" ht="15" customHeight="1">
      <c r="A88" s="53"/>
      <c r="B88" s="2"/>
      <c r="C88" s="89" t="s">
        <v>17</v>
      </c>
      <c r="D88" s="61" t="s">
        <v>45</v>
      </c>
      <c r="E88" s="90" t="str">
        <f>IF('[8]46 - передача'!$E$40="", "", '[8]46 - передача'!$E$40)</f>
        <v>ЗАО "МАРЭМ+"</v>
      </c>
      <c r="F88" s="121">
        <f>SUM(G88:J88)</f>
        <v>0.60893817204301082</v>
      </c>
      <c r="G88" s="122">
        <f t="shared" si="1"/>
        <v>0</v>
      </c>
      <c r="H88" s="122">
        <f t="shared" si="1"/>
        <v>0.60893817204301082</v>
      </c>
      <c r="I88" s="122">
        <f t="shared" si="1"/>
        <v>0</v>
      </c>
      <c r="J88" s="122">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121">
        <f>SUM(G90:J90)</f>
        <v>4.3081733870967742</v>
      </c>
      <c r="G90" s="121">
        <f>SUM(G91:G93)</f>
        <v>0</v>
      </c>
      <c r="H90" s="121">
        <f>SUM(H91:H93)</f>
        <v>4.3081733870967742</v>
      </c>
      <c r="I90" s="121">
        <f>SUM(I91:I93)</f>
        <v>0</v>
      </c>
      <c r="J90" s="124">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IF('[8]46 - передача'!$E$44="", "", '[8]46 - передача'!$E$44)</f>
        <v>ОАО "НЭСК-электросети"</v>
      </c>
      <c r="F92" s="121">
        <f>SUM(G92:J92)</f>
        <v>4.3081733870967742</v>
      </c>
      <c r="G92" s="122">
        <f>G44/744</f>
        <v>0</v>
      </c>
      <c r="H92" s="122">
        <f>H44/744</f>
        <v>4.3081733870967742</v>
      </c>
      <c r="I92" s="122">
        <f>I44/720</f>
        <v>0</v>
      </c>
      <c r="J92" s="122">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121">
        <f>SUM(G94:J94)</f>
        <v>0</v>
      </c>
      <c r="G94" s="121">
        <f>SUM(G95:G96)</f>
        <v>0</v>
      </c>
      <c r="H94" s="121">
        <f>SUM(H95:H96)</f>
        <v>0</v>
      </c>
      <c r="I94" s="121">
        <f>SUM(I95:I96)</f>
        <v>0</v>
      </c>
      <c r="J94" s="124">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126">
        <f>SUM(G97:J97)</f>
        <v>0</v>
      </c>
      <c r="G97" s="126">
        <f>SUM(G98:G99)</f>
        <v>0</v>
      </c>
      <c r="H97" s="126">
        <f>SUM(H98:H99)</f>
        <v>0</v>
      </c>
      <c r="I97" s="126">
        <f>SUM(I98:I99)</f>
        <v>0</v>
      </c>
      <c r="J97" s="124">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121">
        <f>SUM(G100:J100)</f>
        <v>0</v>
      </c>
      <c r="G100" s="121">
        <f>SUM(G101:G102)</f>
        <v>0</v>
      </c>
      <c r="H100" s="121">
        <f>SUM(H101:H102)</f>
        <v>0</v>
      </c>
      <c r="I100" s="121">
        <f>SUM(I101:I102)</f>
        <v>0</v>
      </c>
      <c r="J100" s="124">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121">
        <f>SUM(G103:I103)</f>
        <v>3.1633588709677429</v>
      </c>
      <c r="G103" s="126">
        <f>SUM(G78:J78)</f>
        <v>0</v>
      </c>
      <c r="H103" s="126">
        <f>SUM(G79:J79)</f>
        <v>1.8073467741935489</v>
      </c>
      <c r="I103" s="126">
        <f>SUM(G80:J80)</f>
        <v>1.3560120967741942</v>
      </c>
      <c r="J103" s="82"/>
      <c r="K103" s="13"/>
    </row>
    <row r="104" spans="1:11" ht="30" customHeight="1">
      <c r="A104" s="5"/>
      <c r="B104" s="1"/>
      <c r="C104" s="12"/>
      <c r="D104" s="47" t="s">
        <v>65</v>
      </c>
      <c r="E104" s="68" t="s">
        <v>66</v>
      </c>
      <c r="F104" s="121">
        <f t="shared" ref="F104:F112" si="2">SUM(G104:J104)</f>
        <v>0</v>
      </c>
      <c r="G104" s="122">
        <f>G56/720</f>
        <v>0</v>
      </c>
      <c r="H104" s="122">
        <f>H56/720</f>
        <v>0</v>
      </c>
      <c r="I104" s="122">
        <f>I56/720</f>
        <v>0</v>
      </c>
      <c r="J104" s="122">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121">
        <f>SUM(G106:J106)</f>
        <v>7.4165322580645163E-2</v>
      </c>
      <c r="G106" s="126">
        <f>SUM(G107:G108)</f>
        <v>0</v>
      </c>
      <c r="H106" s="126">
        <f>SUM(H107:H108)</f>
        <v>3.9459677419354841E-2</v>
      </c>
      <c r="I106" s="126">
        <f>SUM(I107:I108)</f>
        <v>1.9989247311827957E-2</v>
      </c>
      <c r="J106" s="124">
        <f>SUM(J107:J108)</f>
        <v>1.4716397849462366E-2</v>
      </c>
      <c r="K106" s="13"/>
    </row>
    <row r="107" spans="1:11" ht="24" customHeight="1">
      <c r="A107" s="5"/>
      <c r="B107" s="1"/>
      <c r="C107" s="12"/>
      <c r="D107" s="47" t="s">
        <v>69</v>
      </c>
      <c r="E107" s="48" t="s">
        <v>70</v>
      </c>
      <c r="F107" s="121">
        <f t="shared" si="2"/>
        <v>0</v>
      </c>
      <c r="G107" s="122">
        <f>G59/720</f>
        <v>0</v>
      </c>
      <c r="H107" s="122">
        <f t="shared" ref="H107:J108" si="3">H59/744</f>
        <v>0</v>
      </c>
      <c r="I107" s="122">
        <f t="shared" si="3"/>
        <v>0</v>
      </c>
      <c r="J107" s="122">
        <f t="shared" si="3"/>
        <v>0</v>
      </c>
      <c r="K107" s="13"/>
    </row>
    <row r="108" spans="1:11" ht="24" customHeight="1">
      <c r="A108" s="5"/>
      <c r="B108" s="1"/>
      <c r="C108" s="12"/>
      <c r="D108" s="47" t="s">
        <v>71</v>
      </c>
      <c r="E108" s="83" t="s">
        <v>72</v>
      </c>
      <c r="F108" s="121">
        <f t="shared" si="2"/>
        <v>7.4165322580645163E-2</v>
      </c>
      <c r="G108" s="122">
        <f>G60/720</f>
        <v>0</v>
      </c>
      <c r="H108" s="122">
        <f t="shared" si="3"/>
        <v>3.9459677419354841E-2</v>
      </c>
      <c r="I108" s="122">
        <f t="shared" si="3"/>
        <v>1.9989247311827957E-2</v>
      </c>
      <c r="J108" s="122">
        <f t="shared" si="3"/>
        <v>1.4716397849462366E-2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121">
        <f t="shared" si="2"/>
        <v>0</v>
      </c>
      <c r="G110" s="122">
        <f t="shared" ref="G110:J111" si="4">G62/720</f>
        <v>0</v>
      </c>
      <c r="H110" s="122">
        <f t="shared" si="4"/>
        <v>0</v>
      </c>
      <c r="I110" s="122">
        <f t="shared" si="4"/>
        <v>0</v>
      </c>
      <c r="J110" s="122">
        <f t="shared" si="4"/>
        <v>0</v>
      </c>
      <c r="K110" s="13"/>
    </row>
    <row r="111" spans="1:11" ht="30" customHeight="1">
      <c r="A111" s="5"/>
      <c r="B111" s="1"/>
      <c r="C111" s="12"/>
      <c r="D111" s="47" t="s">
        <v>75</v>
      </c>
      <c r="E111" s="68" t="s">
        <v>76</v>
      </c>
      <c r="F111" s="121">
        <f t="shared" si="2"/>
        <v>0</v>
      </c>
      <c r="G111" s="122">
        <f t="shared" si="4"/>
        <v>0</v>
      </c>
      <c r="H111" s="122">
        <f t="shared" si="4"/>
        <v>0</v>
      </c>
      <c r="I111" s="122">
        <f t="shared" si="4"/>
        <v>0</v>
      </c>
      <c r="J111" s="122">
        <f t="shared" si="4"/>
        <v>0</v>
      </c>
      <c r="K111" s="13"/>
    </row>
    <row r="112" spans="1:11" ht="30" customHeight="1">
      <c r="A112" s="5"/>
      <c r="B112" s="1"/>
      <c r="C112" s="12"/>
      <c r="D112" s="84" t="s">
        <v>77</v>
      </c>
      <c r="E112" s="85" t="s">
        <v>78</v>
      </c>
      <c r="F112" s="128">
        <f t="shared" si="2"/>
        <v>1.7867651802561113E-16</v>
      </c>
      <c r="G112" s="129">
        <f>G66-G82-G103-G104-G106+G110-G111</f>
        <v>0</v>
      </c>
      <c r="H112" s="129">
        <f>H66+H77-H82-H103-H104-H106+H110-H111</f>
        <v>-3.1918911957973251E-16</v>
      </c>
      <c r="I112" s="129">
        <f>I66+I77-I82-I103-I104-I106+I110-I111</f>
        <v>-1.7347234759768071E-17</v>
      </c>
      <c r="J112" s="130">
        <f>J66+J77-J82-J104-J106+J110-J111</f>
        <v>5.1521287236511171E-16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119">
        <f>SUM(G114:J114)</f>
        <v>10.55</v>
      </c>
      <c r="G114" s="131"/>
      <c r="H114" s="131">
        <v>10.55</v>
      </c>
      <c r="I114" s="131"/>
      <c r="J114" s="131"/>
      <c r="K114" s="13"/>
    </row>
    <row r="115" spans="1:11" ht="30" customHeight="1">
      <c r="A115" s="5"/>
      <c r="B115" s="1"/>
      <c r="C115" s="12"/>
      <c r="D115" s="84" t="s">
        <v>29</v>
      </c>
      <c r="E115" s="95" t="s">
        <v>83</v>
      </c>
      <c r="F115" s="129">
        <f>SUM(G115:J115)</f>
        <v>18.32</v>
      </c>
      <c r="G115" s="132"/>
      <c r="H115" s="131">
        <v>12.6</v>
      </c>
      <c r="I115" s="131">
        <v>5.72</v>
      </c>
      <c r="J115" s="127"/>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119">
        <f>SUM(G117:J117)</f>
        <v>2566.5800515000001</v>
      </c>
      <c r="G117" s="133">
        <f>SUM(G118,G121,G124)</f>
        <v>0</v>
      </c>
      <c r="H117" s="133">
        <f>SUM(H118,H121,H124)</f>
        <v>2566.5800515000001</v>
      </c>
      <c r="I117" s="133">
        <f>SUM(I118,I121,I124)</f>
        <v>0</v>
      </c>
      <c r="J117" s="134">
        <f>SUM(J118,J121,J124)</f>
        <v>0</v>
      </c>
      <c r="K117" s="13"/>
    </row>
    <row r="118" spans="1:11" s="59" customFormat="1" ht="24" customHeight="1">
      <c r="A118" s="53"/>
      <c r="B118" s="2"/>
      <c r="C118" s="54"/>
      <c r="D118" s="47" t="s">
        <v>12</v>
      </c>
      <c r="E118" s="78" t="s">
        <v>85</v>
      </c>
      <c r="F118" s="126">
        <f>SUM(G118:J118)</f>
        <v>0</v>
      </c>
      <c r="G118" s="126">
        <f>SUM(G119:G120)</f>
        <v>0</v>
      </c>
      <c r="H118" s="126">
        <f>SUM(H119:H120)</f>
        <v>0</v>
      </c>
      <c r="I118" s="126">
        <f>SUM(I119:I120)</f>
        <v>0</v>
      </c>
      <c r="J118" s="124">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126">
        <f>SUM(G121:J121)</f>
        <v>0</v>
      </c>
      <c r="G121" s="126">
        <f>SUM(G122:G123)</f>
        <v>0</v>
      </c>
      <c r="H121" s="126">
        <f>SUM(H122:H123)</f>
        <v>0</v>
      </c>
      <c r="I121" s="126">
        <f>SUM(I122:I123)</f>
        <v>0</v>
      </c>
      <c r="J121" s="124">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126">
        <f>SUM(G124:J124)</f>
        <v>2566.5800515000001</v>
      </c>
      <c r="G124" s="126">
        <f>SUM(G125:G127)</f>
        <v>0</v>
      </c>
      <c r="H124" s="126">
        <f>SUM(H125:H127)</f>
        <v>2566.5800515000001</v>
      </c>
      <c r="I124" s="126">
        <f>SUM(I125:I127)</f>
        <v>0</v>
      </c>
      <c r="J124" s="124">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121">
        <f>SUM(G126:J126)</f>
        <v>2566.5800515000001</v>
      </c>
      <c r="G126" s="122"/>
      <c r="H126" s="122">
        <f>H114*243277.73/1000</f>
        <v>2566.5800515000001</v>
      </c>
      <c r="I126" s="122"/>
      <c r="J126" s="125"/>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119">
        <f>SUM(G129:J129)</f>
        <v>0</v>
      </c>
      <c r="G129" s="118">
        <f>SUM(G130:G131)</f>
        <v>0</v>
      </c>
      <c r="H129" s="118">
        <f>SUM(H130:H131)</f>
        <v>0</v>
      </c>
      <c r="I129" s="118">
        <f>SUM(I130:I131)</f>
        <v>0</v>
      </c>
      <c r="J129" s="120">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119">
        <f>SUM(G133:J133)</f>
        <v>3635.84</v>
      </c>
      <c r="G133" s="118">
        <f>SUM(G134,G137,G140)</f>
        <v>0</v>
      </c>
      <c r="H133" s="118">
        <f>SUM(H134,H137,H140)</f>
        <v>3635.84</v>
      </c>
      <c r="I133" s="118">
        <f>SUM(I134,I137,I140)</f>
        <v>0</v>
      </c>
      <c r="J133" s="120">
        <f>SUM(J134,J137,J140)</f>
        <v>0</v>
      </c>
      <c r="K133" s="58"/>
    </row>
    <row r="134" spans="1:11" ht="24" customHeight="1">
      <c r="C134" s="54"/>
      <c r="D134" s="47" t="s">
        <v>12</v>
      </c>
      <c r="E134" s="78" t="s">
        <v>85</v>
      </c>
      <c r="F134" s="126">
        <f>SUM(G134:J134)</f>
        <v>0</v>
      </c>
      <c r="G134" s="126">
        <f>SUM(G135:G136)</f>
        <v>0</v>
      </c>
      <c r="H134" s="126">
        <f>SUM(H135:H136)</f>
        <v>0</v>
      </c>
      <c r="I134" s="126">
        <f>SUM(I135:I136)</f>
        <v>0</v>
      </c>
      <c r="J134" s="124">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126">
        <f>SUM(G137:J137)</f>
        <v>0</v>
      </c>
      <c r="G137" s="126">
        <f>SUM(G138:G139)</f>
        <v>0</v>
      </c>
      <c r="H137" s="126">
        <f>SUM(H138:H139)</f>
        <v>0</v>
      </c>
      <c r="I137" s="126">
        <f>SUM(I138:I139)</f>
        <v>0</v>
      </c>
      <c r="J137" s="124">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126">
        <f>SUM(G140:J140)</f>
        <v>3635.84</v>
      </c>
      <c r="G140" s="126">
        <f>SUM(G141:G143)</f>
        <v>0</v>
      </c>
      <c r="H140" s="126">
        <f>SUM(H141:H143)</f>
        <v>3635.84</v>
      </c>
      <c r="I140" s="126">
        <f>SUM(I141:I143)</f>
        <v>0</v>
      </c>
      <c r="J140" s="124">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IF('[8]46 - передача'!$E$126="", "", '[8]46 - передача'!$E$126)</f>
        <v>ОАО Кубаньэнерго за содержание сетей</v>
      </c>
      <c r="F142" s="121">
        <f>SUM(G142:J142)</f>
        <v>3635.84</v>
      </c>
      <c r="G142" s="122"/>
      <c r="H142" s="122">
        <v>3635.84</v>
      </c>
      <c r="I142" s="122"/>
      <c r="J142" s="125"/>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126">
        <f>SUM(G145:J145)</f>
        <v>0</v>
      </c>
      <c r="G145" s="126">
        <f>SUM(G146:G147)</f>
        <v>0</v>
      </c>
      <c r="H145" s="126">
        <f>SUM(H146:H147)</f>
        <v>0</v>
      </c>
      <c r="I145" s="126">
        <f>SUM(I146:I147)</f>
        <v>0</v>
      </c>
      <c r="J145" s="124">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WVO983182:WVR98318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L148"/>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0" t="s">
        <v>105</v>
      </c>
      <c r="E9" s="141"/>
      <c r="F9" s="141"/>
      <c r="G9" s="141"/>
      <c r="H9" s="141"/>
      <c r="I9" s="141"/>
      <c r="J9" s="142"/>
      <c r="K9" s="13"/>
    </row>
    <row r="10" spans="1:12" ht="12" customHeight="1">
      <c r="A10" s="5"/>
      <c r="B10" s="1"/>
      <c r="C10" s="12"/>
      <c r="D10" s="14"/>
      <c r="E10" s="135"/>
      <c r="F10" s="16"/>
      <c r="G10" s="16"/>
      <c r="H10" s="16"/>
      <c r="I10" s="16"/>
      <c r="J10" s="16"/>
      <c r="K10" s="13"/>
    </row>
    <row r="11" spans="1:12" ht="15" customHeight="1">
      <c r="A11" s="5"/>
      <c r="B11" s="1"/>
      <c r="C11" s="12"/>
      <c r="D11" s="14"/>
      <c r="E11" s="17" t="s">
        <v>0</v>
      </c>
      <c r="F11" s="16"/>
      <c r="G11" s="143" t="s">
        <v>1</v>
      </c>
      <c r="H11" s="143"/>
      <c r="I11" s="16"/>
      <c r="J11" s="16"/>
      <c r="K11" s="13"/>
    </row>
    <row r="12" spans="1:12" ht="15" customHeight="1" thickBot="1">
      <c r="A12" s="5"/>
      <c r="B12" s="1"/>
      <c r="C12" s="12"/>
      <c r="D12" s="14"/>
      <c r="E12" s="19">
        <v>3</v>
      </c>
      <c r="F12" s="16"/>
      <c r="G12" s="143"/>
      <c r="H12" s="143"/>
      <c r="I12" s="16"/>
      <c r="J12" s="16"/>
      <c r="K12" s="13"/>
    </row>
    <row r="13" spans="1:12" ht="12" customHeight="1">
      <c r="A13" s="5"/>
      <c r="B13" s="1"/>
      <c r="C13" s="12"/>
      <c r="D13" s="14"/>
      <c r="E13" s="13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7" t="s">
        <v>9</v>
      </c>
      <c r="E17" s="138"/>
      <c r="F17" s="138"/>
      <c r="G17" s="138"/>
      <c r="H17" s="138"/>
      <c r="I17" s="138"/>
      <c r="J17" s="139"/>
      <c r="K17" s="40"/>
    </row>
    <row r="18" spans="1:11" ht="30" customHeight="1">
      <c r="A18" s="5"/>
      <c r="B18" s="1"/>
      <c r="C18" s="12"/>
      <c r="D18" s="42" t="s">
        <v>10</v>
      </c>
      <c r="E18" s="43" t="s">
        <v>11</v>
      </c>
      <c r="F18" s="118">
        <f>SUM(G18:J18)</f>
        <v>4306.585</v>
      </c>
      <c r="G18" s="119">
        <f>SUM(G19,G20,G24,G28)</f>
        <v>0</v>
      </c>
      <c r="H18" s="119">
        <f>SUM(H19,H20,H24,H28)</f>
        <v>4305.8379999999997</v>
      </c>
      <c r="I18" s="119">
        <f>SUM(I19,I20,I24,I28)</f>
        <v>0.747</v>
      </c>
      <c r="J18" s="120">
        <f>SUM(J19,J20,J24,J28)</f>
        <v>0</v>
      </c>
      <c r="K18" s="13"/>
    </row>
    <row r="19" spans="1:11" ht="24" customHeight="1">
      <c r="A19" s="5"/>
      <c r="B19" s="1"/>
      <c r="C19" s="12"/>
      <c r="D19" s="47" t="s">
        <v>12</v>
      </c>
      <c r="E19" s="48" t="s">
        <v>13</v>
      </c>
      <c r="F19" s="121">
        <f>SUM(G19:J19)</f>
        <v>0</v>
      </c>
      <c r="G19" s="122"/>
      <c r="H19" s="122"/>
      <c r="I19" s="122"/>
      <c r="J19" s="123"/>
      <c r="K19" s="13"/>
    </row>
    <row r="20" spans="1:11" ht="24" customHeight="1">
      <c r="A20" s="5"/>
      <c r="B20" s="1"/>
      <c r="C20" s="12"/>
      <c r="D20" s="47" t="s">
        <v>14</v>
      </c>
      <c r="E20" s="48" t="s">
        <v>15</v>
      </c>
      <c r="F20" s="121">
        <f>SUM(G20:J20)</f>
        <v>4305.8379999999997</v>
      </c>
      <c r="G20" s="121">
        <f>SUM(G21:G23)</f>
        <v>0</v>
      </c>
      <c r="H20" s="121">
        <f>SUM(H21:H23)</f>
        <v>4305.8379999999997</v>
      </c>
      <c r="I20" s="121">
        <f>SUM(I21:I23)</f>
        <v>0</v>
      </c>
      <c r="J20" s="124">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121">
        <f>SUM(G22:J22)</f>
        <v>4305.8379999999997</v>
      </c>
      <c r="G22" s="122"/>
      <c r="H22" s="122">
        <v>4305.8379999999997</v>
      </c>
      <c r="I22" s="122"/>
      <c r="J22" s="125"/>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121">
        <f>SUM(G24:J24)</f>
        <v>0.747</v>
      </c>
      <c r="G24" s="121">
        <f>SUM(G25:G27)</f>
        <v>0</v>
      </c>
      <c r="H24" s="121">
        <f>SUM(H25:H27)</f>
        <v>0</v>
      </c>
      <c r="I24" s="121">
        <f>SUM(I25:I27)</f>
        <v>0.747</v>
      </c>
      <c r="J24" s="124">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121">
        <f>SUM(G26:J26)</f>
        <v>0.747</v>
      </c>
      <c r="G26" s="122"/>
      <c r="H26" s="122"/>
      <c r="I26" s="122">
        <v>0.747</v>
      </c>
      <c r="J26" s="125"/>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121">
        <f>SUM(G28:J28)</f>
        <v>0</v>
      </c>
      <c r="G28" s="122"/>
      <c r="H28" s="122"/>
      <c r="I28" s="122"/>
      <c r="J28" s="123"/>
      <c r="K28" s="13"/>
    </row>
    <row r="29" spans="1:11" ht="30" customHeight="1">
      <c r="A29" s="5"/>
      <c r="B29" s="1"/>
      <c r="C29" s="12"/>
      <c r="D29" s="47" t="s">
        <v>29</v>
      </c>
      <c r="E29" s="68" t="s">
        <v>30</v>
      </c>
      <c r="F29" s="121">
        <f>SUM(H29:J29)</f>
        <v>1814.7389999999989</v>
      </c>
      <c r="G29" s="69"/>
      <c r="H29" s="126">
        <f>H30</f>
        <v>0</v>
      </c>
      <c r="I29" s="126">
        <f>I30+I31</f>
        <v>1044.6189999999995</v>
      </c>
      <c r="J29" s="124">
        <f>J30+J31+J32</f>
        <v>770.11999999999944</v>
      </c>
      <c r="K29" s="13"/>
    </row>
    <row r="30" spans="1:11" ht="24" customHeight="1">
      <c r="A30" s="5"/>
      <c r="B30" s="1"/>
      <c r="C30" s="12"/>
      <c r="D30" s="47" t="s">
        <v>31</v>
      </c>
      <c r="E30" s="48" t="s">
        <v>5</v>
      </c>
      <c r="F30" s="121">
        <f>SUM(H30:J30)</f>
        <v>0</v>
      </c>
      <c r="G30" s="69"/>
      <c r="H30" s="122"/>
      <c r="I30" s="122"/>
      <c r="J30" s="123"/>
      <c r="K30" s="13"/>
    </row>
    <row r="31" spans="1:11" ht="24" customHeight="1">
      <c r="A31" s="5"/>
      <c r="B31" s="1"/>
      <c r="C31" s="12"/>
      <c r="D31" s="47" t="s">
        <v>32</v>
      </c>
      <c r="E31" s="48" t="s">
        <v>6</v>
      </c>
      <c r="F31" s="121">
        <f>SUM(I31:J31)</f>
        <v>1044.6189999999995</v>
      </c>
      <c r="G31" s="69"/>
      <c r="H31" s="69"/>
      <c r="I31" s="122">
        <f>H22-H34-H60</f>
        <v>1044.6189999999995</v>
      </c>
      <c r="J31" s="123"/>
      <c r="K31" s="13"/>
    </row>
    <row r="32" spans="1:11" ht="24" customHeight="1">
      <c r="A32" s="5"/>
      <c r="B32" s="1"/>
      <c r="C32" s="12"/>
      <c r="D32" s="47" t="s">
        <v>33</v>
      </c>
      <c r="E32" s="48" t="s">
        <v>7</v>
      </c>
      <c r="F32" s="121">
        <f>SUM(J32)</f>
        <v>770.11999999999944</v>
      </c>
      <c r="G32" s="71"/>
      <c r="H32" s="71"/>
      <c r="I32" s="71"/>
      <c r="J32" s="127">
        <f>I26+I31-I34-I60</f>
        <v>770.11999999999944</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121">
        <f>SUM(G34:J34)</f>
        <v>4116.3380000000006</v>
      </c>
      <c r="G34" s="126">
        <f>SUM(G35,G42,G46,G49,G52)</f>
        <v>0</v>
      </c>
      <c r="H34" s="126">
        <f>SUM(H35,H42,H46,H49,H52)</f>
        <v>3236.3960000000002</v>
      </c>
      <c r="I34" s="126">
        <f>SUM(I35,I42,I46,I49,I52)</f>
        <v>261.57400000000001</v>
      </c>
      <c r="J34" s="124">
        <f>SUM(J35,J42,J46,J49,J52)</f>
        <v>618.36800000000005</v>
      </c>
      <c r="K34" s="13"/>
    </row>
    <row r="35" spans="1:11" ht="24" customHeight="1">
      <c r="A35" s="5"/>
      <c r="B35" s="1"/>
      <c r="C35" s="12"/>
      <c r="D35" s="47" t="s">
        <v>36</v>
      </c>
      <c r="E35" s="48" t="s">
        <v>37</v>
      </c>
      <c r="F35" s="121">
        <f>SUM(G35:J35)</f>
        <v>1697.7860000000001</v>
      </c>
      <c r="G35" s="121">
        <f>SUM(G36:G41)</f>
        <v>0</v>
      </c>
      <c r="H35" s="121">
        <f>SUM(H36:H41)</f>
        <v>817.84400000000005</v>
      </c>
      <c r="I35" s="121">
        <f>SUM(I36:I41)</f>
        <v>261.57400000000001</v>
      </c>
      <c r="J35" s="124">
        <f>SUM(J36:J41)</f>
        <v>618.36800000000005</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121">
        <f>SUM(G37:J37)</f>
        <v>691.37099999999998</v>
      </c>
      <c r="G37" s="122"/>
      <c r="H37" s="122">
        <v>0</v>
      </c>
      <c r="I37" s="122">
        <v>196.91</v>
      </c>
      <c r="J37" s="125">
        <v>494.46100000000001</v>
      </c>
      <c r="K37" s="58"/>
    </row>
    <row r="38" spans="1:11" s="59" customFormat="1" ht="15" customHeight="1">
      <c r="A38" s="53"/>
      <c r="B38" s="2"/>
      <c r="C38" s="60" t="s">
        <v>17</v>
      </c>
      <c r="D38" s="61" t="s">
        <v>41</v>
      </c>
      <c r="E38" s="62" t="s">
        <v>42</v>
      </c>
      <c r="F38" s="121">
        <f>SUM(G38:J38)</f>
        <v>203.291</v>
      </c>
      <c r="G38" s="122"/>
      <c r="H38" s="122">
        <v>14.72</v>
      </c>
      <c r="I38" s="122">
        <v>64.664000000000001</v>
      </c>
      <c r="J38" s="125">
        <v>123.907</v>
      </c>
      <c r="K38" s="58"/>
    </row>
    <row r="39" spans="1:11" s="59" customFormat="1" ht="15" customHeight="1">
      <c r="A39" s="53"/>
      <c r="B39" s="2"/>
      <c r="C39" s="60" t="s">
        <v>17</v>
      </c>
      <c r="D39" s="61" t="s">
        <v>43</v>
      </c>
      <c r="E39" s="62" t="s">
        <v>44</v>
      </c>
      <c r="F39" s="121">
        <f>SUM(G39:J39)</f>
        <v>380.625</v>
      </c>
      <c r="G39" s="122"/>
      <c r="H39" s="122">
        <v>380.625</v>
      </c>
      <c r="I39" s="122"/>
      <c r="J39" s="125"/>
      <c r="K39" s="58"/>
    </row>
    <row r="40" spans="1:11" s="59" customFormat="1" ht="15" customHeight="1">
      <c r="A40" s="53"/>
      <c r="B40" s="2"/>
      <c r="C40" s="60" t="s">
        <v>17</v>
      </c>
      <c r="D40" s="61" t="s">
        <v>45</v>
      </c>
      <c r="E40" s="62" t="s">
        <v>46</v>
      </c>
      <c r="F40" s="121">
        <f>SUM(G40:J40)</f>
        <v>422.49900000000002</v>
      </c>
      <c r="G40" s="122"/>
      <c r="H40" s="122">
        <v>422.49900000000002</v>
      </c>
      <c r="I40" s="122"/>
      <c r="J40" s="125"/>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121">
        <f>SUM(G42:J42)</f>
        <v>2418.5520000000001</v>
      </c>
      <c r="G42" s="121">
        <f>SUM(G43:G45)</f>
        <v>0</v>
      </c>
      <c r="H42" s="121">
        <f>SUM(H43:H45)</f>
        <v>2418.5520000000001</v>
      </c>
      <c r="I42" s="121">
        <f>SUM(I43:I45)</f>
        <v>0</v>
      </c>
      <c r="J42" s="124">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121">
        <f>SUM(G44:J44)</f>
        <v>2418.5520000000001</v>
      </c>
      <c r="G44" s="122"/>
      <c r="H44" s="122">
        <v>2418.5520000000001</v>
      </c>
      <c r="I44" s="122"/>
      <c r="J44" s="125"/>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121">
        <f>SUM(G46:J46)</f>
        <v>0</v>
      </c>
      <c r="G46" s="121">
        <f>SUM(G47:G48)</f>
        <v>0</v>
      </c>
      <c r="H46" s="121">
        <f>SUM(H47:H48)</f>
        <v>0</v>
      </c>
      <c r="I46" s="121">
        <f>SUM(I47:I48)</f>
        <v>0</v>
      </c>
      <c r="J46" s="124">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126">
        <f>SUM(G49:J49)</f>
        <v>0</v>
      </c>
      <c r="G49" s="126">
        <f>SUM(G50:G51)</f>
        <v>0</v>
      </c>
      <c r="H49" s="126">
        <f>SUM(H50:H51)</f>
        <v>0</v>
      </c>
      <c r="I49" s="126">
        <f>SUM(I50:I51)</f>
        <v>0</v>
      </c>
      <c r="J49" s="124">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121">
        <f>SUM(G52:J52)</f>
        <v>0</v>
      </c>
      <c r="G52" s="121">
        <f>SUM(G53:G54)</f>
        <v>0</v>
      </c>
      <c r="H52" s="121">
        <f>SUM(H53:H54)</f>
        <v>0</v>
      </c>
      <c r="I52" s="121">
        <f>SUM(I53:I54)</f>
        <v>0</v>
      </c>
      <c r="J52" s="124">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121">
        <f>SUM(G55:I55)</f>
        <v>1814.7389999999989</v>
      </c>
      <c r="G55" s="126">
        <f>SUM(G30:J30)</f>
        <v>0</v>
      </c>
      <c r="H55" s="126">
        <f>SUM(G31:J31)</f>
        <v>1044.6189999999995</v>
      </c>
      <c r="I55" s="126">
        <f>SUM(G32:J32)</f>
        <v>770.11999999999944</v>
      </c>
      <c r="J55" s="82"/>
      <c r="K55" s="13"/>
    </row>
    <row r="56" spans="1:11" ht="30" customHeight="1">
      <c r="A56" s="5"/>
      <c r="B56" s="1"/>
      <c r="C56" s="12"/>
      <c r="D56" s="47" t="s">
        <v>65</v>
      </c>
      <c r="E56" s="68" t="s">
        <v>66</v>
      </c>
      <c r="F56" s="121">
        <f>SUM(G56:J56)</f>
        <v>0</v>
      </c>
      <c r="G56" s="122"/>
      <c r="H56" s="122"/>
      <c r="I56" s="122"/>
      <c r="J56" s="123"/>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121">
        <f t="shared" ref="F58:F64" si="0">SUM(G58:J58)</f>
        <v>190.24700000000001</v>
      </c>
      <c r="G58" s="126">
        <f>SUM(G59:G60)</f>
        <v>0</v>
      </c>
      <c r="H58" s="126">
        <f>SUM(H59:H60)</f>
        <v>24.823</v>
      </c>
      <c r="I58" s="126">
        <f>SUM(I59:I60)</f>
        <v>13.672000000000001</v>
      </c>
      <c r="J58" s="124">
        <f>SUM(J59:J60)</f>
        <v>151.75200000000001</v>
      </c>
      <c r="K58" s="13"/>
    </row>
    <row r="59" spans="1:11" ht="24" customHeight="1">
      <c r="A59" s="5"/>
      <c r="B59" s="1"/>
      <c r="C59" s="12"/>
      <c r="D59" s="47" t="s">
        <v>69</v>
      </c>
      <c r="E59" s="48" t="s">
        <v>70</v>
      </c>
      <c r="F59" s="121">
        <f t="shared" si="0"/>
        <v>0</v>
      </c>
      <c r="G59" s="122"/>
      <c r="H59" s="122"/>
      <c r="I59" s="122"/>
      <c r="J59" s="123"/>
      <c r="K59" s="13"/>
    </row>
    <row r="60" spans="1:11" ht="24" customHeight="1">
      <c r="A60" s="5"/>
      <c r="B60" s="1"/>
      <c r="C60" s="12"/>
      <c r="D60" s="47" t="s">
        <v>71</v>
      </c>
      <c r="E60" s="83" t="s">
        <v>72</v>
      </c>
      <c r="F60" s="121">
        <f t="shared" si="0"/>
        <v>190.24700000000001</v>
      </c>
      <c r="G60" s="122"/>
      <c r="H60" s="122">
        <v>24.823</v>
      </c>
      <c r="I60" s="122">
        <v>13.672000000000001</v>
      </c>
      <c r="J60" s="123">
        <v>151.75200000000001</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121">
        <f t="shared" si="0"/>
        <v>0</v>
      </c>
      <c r="G62" s="122"/>
      <c r="H62" s="122"/>
      <c r="I62" s="122"/>
      <c r="J62" s="123"/>
      <c r="K62" s="13"/>
    </row>
    <row r="63" spans="1:11" ht="30" customHeight="1">
      <c r="A63" s="5"/>
      <c r="B63" s="1"/>
      <c r="C63" s="12"/>
      <c r="D63" s="47" t="s">
        <v>75</v>
      </c>
      <c r="E63" s="68" t="s">
        <v>76</v>
      </c>
      <c r="F63" s="121">
        <f t="shared" si="0"/>
        <v>0</v>
      </c>
      <c r="G63" s="122"/>
      <c r="H63" s="122"/>
      <c r="I63" s="122"/>
      <c r="J63" s="123"/>
      <c r="K63" s="13"/>
    </row>
    <row r="64" spans="1:11" ht="30" customHeight="1">
      <c r="A64" s="5"/>
      <c r="B64" s="1"/>
      <c r="C64" s="12"/>
      <c r="D64" s="84" t="s">
        <v>77</v>
      </c>
      <c r="E64" s="85" t="s">
        <v>78</v>
      </c>
      <c r="F64" s="128">
        <f t="shared" si="0"/>
        <v>-5.0803805606847163E-13</v>
      </c>
      <c r="G64" s="129">
        <f>G18-G34-G55-G56-G58+G62-G63</f>
        <v>0</v>
      </c>
      <c r="H64" s="129">
        <f>H18+H29-H34-H55-H56-H58+H62-H63</f>
        <v>9.2370555648813024E-14</v>
      </c>
      <c r="I64" s="129">
        <f>I18+I29-I34-I55-I56-I58+I62-I63</f>
        <v>2.4868995751603507E-14</v>
      </c>
      <c r="J64" s="130">
        <f>J18+J29-J34-J56-J58+J62-J63</f>
        <v>-6.2527760746888816E-13</v>
      </c>
      <c r="K64" s="13"/>
    </row>
    <row r="65" spans="1:11" ht="18" customHeight="1">
      <c r="A65" s="5"/>
      <c r="B65" s="1"/>
      <c r="C65" s="12"/>
      <c r="D65" s="144" t="s">
        <v>79</v>
      </c>
      <c r="E65" s="145"/>
      <c r="F65" s="145"/>
      <c r="G65" s="145"/>
      <c r="H65" s="145"/>
      <c r="I65" s="145"/>
      <c r="J65" s="146"/>
      <c r="K65" s="13"/>
    </row>
    <row r="66" spans="1:11" ht="30" customHeight="1">
      <c r="A66" s="5"/>
      <c r="B66" s="1"/>
      <c r="C66" s="12"/>
      <c r="D66" s="42" t="s">
        <v>10</v>
      </c>
      <c r="E66" s="43" t="s">
        <v>11</v>
      </c>
      <c r="F66" s="118">
        <f>SUM(G66:J66)</f>
        <v>5.9813680555555546</v>
      </c>
      <c r="G66" s="119">
        <f>SUM(G67,G68,G72,G76)</f>
        <v>0</v>
      </c>
      <c r="H66" s="119">
        <f>SUM(H67,H68,H72,H76)</f>
        <v>5.9803305555555548</v>
      </c>
      <c r="I66" s="119">
        <f>SUM(I67,I68,I72,I76)</f>
        <v>1.0375E-3</v>
      </c>
      <c r="J66" s="120">
        <f>SUM(J67,J68,J72,J76)</f>
        <v>0</v>
      </c>
      <c r="K66" s="13"/>
    </row>
    <row r="67" spans="1:11" ht="24" customHeight="1">
      <c r="A67" s="5"/>
      <c r="B67" s="1"/>
      <c r="C67" s="12"/>
      <c r="D67" s="47" t="s">
        <v>12</v>
      </c>
      <c r="E67" s="48" t="s">
        <v>80</v>
      </c>
      <c r="F67" s="121">
        <f>SUM(G67:J67)</f>
        <v>0</v>
      </c>
      <c r="G67" s="122">
        <f>G19/672</f>
        <v>0</v>
      </c>
      <c r="H67" s="122">
        <f>H19/744</f>
        <v>0</v>
      </c>
      <c r="I67" s="122">
        <f>I19/672</f>
        <v>0</v>
      </c>
      <c r="J67" s="122">
        <f>J19/672</f>
        <v>0</v>
      </c>
      <c r="K67" s="13"/>
    </row>
    <row r="68" spans="1:11" ht="24" customHeight="1">
      <c r="A68" s="5"/>
      <c r="B68" s="1"/>
      <c r="C68" s="12"/>
      <c r="D68" s="47" t="s">
        <v>14</v>
      </c>
      <c r="E68" s="48" t="s">
        <v>15</v>
      </c>
      <c r="F68" s="121">
        <f>SUM(G68:J68)</f>
        <v>5.9803305555555548</v>
      </c>
      <c r="G68" s="121">
        <f>SUM(G69:G71)</f>
        <v>0</v>
      </c>
      <c r="H68" s="121">
        <f>SUM(H69:H71)</f>
        <v>5.9803305555555548</v>
      </c>
      <c r="I68" s="121">
        <f>SUM(I69:I71)</f>
        <v>0</v>
      </c>
      <c r="J68" s="124">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IF('[9]46 - передача'!$E$22="", "", '[9]46 - передача'!$E$22)</f>
        <v>ОАО "Кубаньэнерго"</v>
      </c>
      <c r="F70" s="121">
        <f>SUM(G70:J70)</f>
        <v>5.9803305555555548</v>
      </c>
      <c r="G70" s="122">
        <f>G22/720</f>
        <v>0</v>
      </c>
      <c r="H70" s="122">
        <f>H22/720</f>
        <v>5.9803305555555548</v>
      </c>
      <c r="I70" s="122">
        <f>I22/744</f>
        <v>0</v>
      </c>
      <c r="J70" s="122">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121">
        <f>SUM(G72:J72)</f>
        <v>1.0375E-3</v>
      </c>
      <c r="G72" s="121">
        <f>SUM(G73:G75)</f>
        <v>0</v>
      </c>
      <c r="H72" s="121">
        <f>SUM(H73:H75)</f>
        <v>0</v>
      </c>
      <c r="I72" s="121">
        <f>SUM(I73:I75)</f>
        <v>1.0375E-3</v>
      </c>
      <c r="J72" s="124">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IF('[9]46 - передача'!$E$26="", "", '[9]46 - передача'!$E$26)</f>
        <v>Филиал КВЭП ЗАО "РАМО-М"</v>
      </c>
      <c r="F74" s="121">
        <f>SUM(G74:J74)</f>
        <v>1.0375E-3</v>
      </c>
      <c r="G74" s="122">
        <f>G26/720</f>
        <v>0</v>
      </c>
      <c r="H74" s="122">
        <f>H26/744</f>
        <v>0</v>
      </c>
      <c r="I74" s="122">
        <f>I26/720</f>
        <v>1.0375E-3</v>
      </c>
      <c r="J74" s="122">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121">
        <f>SUM(G76:J76)</f>
        <v>0</v>
      </c>
      <c r="G76" s="122">
        <f>G28/720</f>
        <v>0</v>
      </c>
      <c r="H76" s="122">
        <f>H28/720</f>
        <v>0</v>
      </c>
      <c r="I76" s="122">
        <f>I28/720</f>
        <v>0</v>
      </c>
      <c r="J76" s="122">
        <f>J28/720</f>
        <v>0</v>
      </c>
      <c r="K76" s="13"/>
    </row>
    <row r="77" spans="1:11" ht="30" customHeight="1">
      <c r="A77" s="5"/>
      <c r="B77" s="1"/>
      <c r="C77" s="12"/>
      <c r="D77" s="47" t="s">
        <v>29</v>
      </c>
      <c r="E77" s="68" t="s">
        <v>30</v>
      </c>
      <c r="F77" s="121">
        <f>SUM(H77:J77)</f>
        <v>2.5204708333333317</v>
      </c>
      <c r="G77" s="92"/>
      <c r="H77" s="126">
        <f>H78</f>
        <v>0</v>
      </c>
      <c r="I77" s="126">
        <f>I78+I79</f>
        <v>1.4508597222222215</v>
      </c>
      <c r="J77" s="124">
        <f>J78+J79+J80</f>
        <v>1.0696111111111104</v>
      </c>
      <c r="K77" s="13"/>
    </row>
    <row r="78" spans="1:11" ht="24" customHeight="1">
      <c r="A78" s="5"/>
      <c r="B78" s="1"/>
      <c r="C78" s="12"/>
      <c r="D78" s="47" t="s">
        <v>31</v>
      </c>
      <c r="E78" s="48" t="s">
        <v>5</v>
      </c>
      <c r="F78" s="121">
        <f>SUM(H78:J78)</f>
        <v>0</v>
      </c>
      <c r="G78" s="92"/>
      <c r="H78" s="122">
        <f>H30/720</f>
        <v>0</v>
      </c>
      <c r="I78" s="122">
        <f>I30/720</f>
        <v>0</v>
      </c>
      <c r="J78" s="122">
        <f>J30/720</f>
        <v>0</v>
      </c>
      <c r="K78" s="13"/>
    </row>
    <row r="79" spans="1:11" ht="24" customHeight="1">
      <c r="A79" s="5"/>
      <c r="B79" s="1"/>
      <c r="C79" s="12"/>
      <c r="D79" s="47" t="s">
        <v>32</v>
      </c>
      <c r="E79" s="48" t="s">
        <v>6</v>
      </c>
      <c r="F79" s="121">
        <f>SUM(I79:J79)</f>
        <v>1.4508597222222215</v>
      </c>
      <c r="G79" s="92"/>
      <c r="H79" s="92"/>
      <c r="I79" s="122">
        <f>I31/720</f>
        <v>1.4508597222222215</v>
      </c>
      <c r="J79" s="122">
        <f>J31/744</f>
        <v>0</v>
      </c>
      <c r="K79" s="13"/>
    </row>
    <row r="80" spans="1:11" ht="24" customHeight="1">
      <c r="A80" s="5"/>
      <c r="B80" s="1"/>
      <c r="C80" s="12"/>
      <c r="D80" s="47" t="s">
        <v>33</v>
      </c>
      <c r="E80" s="48" t="s">
        <v>7</v>
      </c>
      <c r="F80" s="121">
        <f>SUM(J80)</f>
        <v>1.0696111111111104</v>
      </c>
      <c r="G80" s="92"/>
      <c r="H80" s="92"/>
      <c r="I80" s="92"/>
      <c r="J80" s="122">
        <f>J32/720</f>
        <v>1.0696111111111104</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121">
        <f>SUM(G82:J82)</f>
        <v>5.7171361111111114</v>
      </c>
      <c r="G82" s="126">
        <f>SUM(G83,G90,G94,G97,G100)</f>
        <v>0</v>
      </c>
      <c r="H82" s="126">
        <f>SUM(H83,H90,H94,H97,H100)</f>
        <v>4.494994444444445</v>
      </c>
      <c r="I82" s="126">
        <f>SUM(I83,I90,I94,I97,I100)</f>
        <v>0.36329722222222222</v>
      </c>
      <c r="J82" s="124">
        <f>SUM(J83,J90,J94,J97,J100)</f>
        <v>0.85884444444444441</v>
      </c>
      <c r="K82" s="13"/>
    </row>
    <row r="83" spans="1:11" ht="24" customHeight="1">
      <c r="A83" s="5"/>
      <c r="B83" s="1"/>
      <c r="C83" s="12"/>
      <c r="D83" s="47" t="s">
        <v>36</v>
      </c>
      <c r="E83" s="48" t="s">
        <v>37</v>
      </c>
      <c r="F83" s="121">
        <f>SUM(G83:J83)</f>
        <v>2.3580361111111112</v>
      </c>
      <c r="G83" s="121">
        <f>SUM(G84:G89)</f>
        <v>0</v>
      </c>
      <c r="H83" s="121">
        <f>SUM(H84:H89)</f>
        <v>1.1358944444444445</v>
      </c>
      <c r="I83" s="121">
        <f>SUM(I84:I89)</f>
        <v>0.36329722222222222</v>
      </c>
      <c r="J83" s="124">
        <f>SUM(J84:J89)</f>
        <v>0.85884444444444441</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IF('[9]46 - передача'!$E$37="", "", '[9]46 - передача'!$E$37)</f>
        <v>ОАО "Кубаньэнергосбыт"</v>
      </c>
      <c r="F85" s="121">
        <f>SUM(G85:J85)</f>
        <v>0.96023749999999997</v>
      </c>
      <c r="G85" s="122">
        <f>G37/744</f>
        <v>0</v>
      </c>
      <c r="H85" s="122">
        <f t="shared" ref="H85:J88" si="1">H37/720</f>
        <v>0</v>
      </c>
      <c r="I85" s="122">
        <f t="shared" si="1"/>
        <v>0.2734861111111111</v>
      </c>
      <c r="J85" s="122">
        <f t="shared" si="1"/>
        <v>0.68675138888888887</v>
      </c>
      <c r="K85" s="58"/>
    </row>
    <row r="86" spans="1:11" s="59" customFormat="1" ht="15" customHeight="1">
      <c r="A86" s="53"/>
      <c r="B86" s="2"/>
      <c r="C86" s="89" t="s">
        <v>17</v>
      </c>
      <c r="D86" s="61" t="s">
        <v>41</v>
      </c>
      <c r="E86" s="90" t="str">
        <f>IF('[9]46 - передача'!$E$38="", "", '[9]46 - передача'!$E$38)</f>
        <v>ОАО "НЭСК"</v>
      </c>
      <c r="F86" s="121">
        <f>SUM(G86:J86)</f>
        <v>0.28234861111111109</v>
      </c>
      <c r="G86" s="122">
        <f>G38/744</f>
        <v>0</v>
      </c>
      <c r="H86" s="122">
        <f t="shared" si="1"/>
        <v>2.0444444444444446E-2</v>
      </c>
      <c r="I86" s="122">
        <f t="shared" si="1"/>
        <v>8.9811111111111119E-2</v>
      </c>
      <c r="J86" s="122">
        <f t="shared" si="1"/>
        <v>0.17209305555555554</v>
      </c>
      <c r="K86" s="58"/>
    </row>
    <row r="87" spans="1:11" s="59" customFormat="1" ht="15" customHeight="1">
      <c r="A87" s="53"/>
      <c r="B87" s="2"/>
      <c r="C87" s="89" t="s">
        <v>17</v>
      </c>
      <c r="D87" s="61" t="s">
        <v>43</v>
      </c>
      <c r="E87" s="90" t="str">
        <f>IF('[9]46 - передача'!$E$39="", "", '[9]46 - передача'!$E$39)</f>
        <v>ОАО "Мосэнергосбыт"</v>
      </c>
      <c r="F87" s="121">
        <f>SUM(G87:J87)</f>
        <v>0.52864583333333337</v>
      </c>
      <c r="G87" s="122">
        <f>G39/744</f>
        <v>0</v>
      </c>
      <c r="H87" s="122">
        <f t="shared" si="1"/>
        <v>0.52864583333333337</v>
      </c>
      <c r="I87" s="122">
        <f t="shared" si="1"/>
        <v>0</v>
      </c>
      <c r="J87" s="122">
        <f t="shared" si="1"/>
        <v>0</v>
      </c>
      <c r="K87" s="58"/>
    </row>
    <row r="88" spans="1:11" s="59" customFormat="1" ht="15" customHeight="1">
      <c r="A88" s="53"/>
      <c r="B88" s="2"/>
      <c r="C88" s="89" t="s">
        <v>17</v>
      </c>
      <c r="D88" s="61" t="s">
        <v>45</v>
      </c>
      <c r="E88" s="90" t="str">
        <f>IF('[9]46 - передача'!$E$40="", "", '[9]46 - передача'!$E$40)</f>
        <v>ЗАО "МАРЭМ+"</v>
      </c>
      <c r="F88" s="121">
        <f>SUM(G88:J88)</f>
        <v>0.58680416666666668</v>
      </c>
      <c r="G88" s="122">
        <f>G40/744</f>
        <v>0</v>
      </c>
      <c r="H88" s="122">
        <f t="shared" si="1"/>
        <v>0.58680416666666668</v>
      </c>
      <c r="I88" s="122">
        <f t="shared" si="1"/>
        <v>0</v>
      </c>
      <c r="J88" s="122">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121">
        <f>SUM(G90:J90)</f>
        <v>3.3591000000000002</v>
      </c>
      <c r="G90" s="121">
        <f>SUM(G91:G93)</f>
        <v>0</v>
      </c>
      <c r="H90" s="121">
        <f>SUM(H91:H93)</f>
        <v>3.3591000000000002</v>
      </c>
      <c r="I90" s="121">
        <f>SUM(I91:I93)</f>
        <v>0</v>
      </c>
      <c r="J90" s="124">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IF('[9]46 - передача'!$E$44="", "", '[9]46 - передача'!$E$44)</f>
        <v>ОАО "НЭСК-электросети"</v>
      </c>
      <c r="F92" s="121">
        <f>SUM(G92:J92)</f>
        <v>3.3591000000000002</v>
      </c>
      <c r="G92" s="122">
        <f>G44/744</f>
        <v>0</v>
      </c>
      <c r="H92" s="122">
        <f>H44/720</f>
        <v>3.3591000000000002</v>
      </c>
      <c r="I92" s="122">
        <f>I44/720</f>
        <v>0</v>
      </c>
      <c r="J92" s="122">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121">
        <f>SUM(G94:J94)</f>
        <v>0</v>
      </c>
      <c r="G94" s="121">
        <f>SUM(G95:G96)</f>
        <v>0</v>
      </c>
      <c r="H94" s="121">
        <f>SUM(H95:H96)</f>
        <v>0</v>
      </c>
      <c r="I94" s="121">
        <f>SUM(I95:I96)</f>
        <v>0</v>
      </c>
      <c r="J94" s="124">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126">
        <f>SUM(G97:J97)</f>
        <v>0</v>
      </c>
      <c r="G97" s="126">
        <f>SUM(G98:G99)</f>
        <v>0</v>
      </c>
      <c r="H97" s="126">
        <f>SUM(H98:H99)</f>
        <v>0</v>
      </c>
      <c r="I97" s="126">
        <f>SUM(I98:I99)</f>
        <v>0</v>
      </c>
      <c r="J97" s="124">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121">
        <f>SUM(G100:J100)</f>
        <v>0</v>
      </c>
      <c r="G100" s="121">
        <f>SUM(G101:G102)</f>
        <v>0</v>
      </c>
      <c r="H100" s="121">
        <f>SUM(H101:H102)</f>
        <v>0</v>
      </c>
      <c r="I100" s="121">
        <f>SUM(I101:I102)</f>
        <v>0</v>
      </c>
      <c r="J100" s="124">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121">
        <f>SUM(G103:I103)</f>
        <v>2.5204708333333317</v>
      </c>
      <c r="G103" s="126">
        <f>SUM(G78:J78)</f>
        <v>0</v>
      </c>
      <c r="H103" s="126">
        <f>SUM(G79:J79)</f>
        <v>1.4508597222222215</v>
      </c>
      <c r="I103" s="126">
        <f>SUM(G80:J80)</f>
        <v>1.0696111111111104</v>
      </c>
      <c r="J103" s="82"/>
      <c r="K103" s="13"/>
    </row>
    <row r="104" spans="1:11" ht="30" customHeight="1">
      <c r="A104" s="5"/>
      <c r="B104" s="1"/>
      <c r="C104" s="12"/>
      <c r="D104" s="47" t="s">
        <v>65</v>
      </c>
      <c r="E104" s="68" t="s">
        <v>66</v>
      </c>
      <c r="F104" s="121">
        <f t="shared" ref="F104:F112" si="2">SUM(G104:J104)</f>
        <v>0</v>
      </c>
      <c r="G104" s="122">
        <f>G56/720</f>
        <v>0</v>
      </c>
      <c r="H104" s="122">
        <f>H56/720</f>
        <v>0</v>
      </c>
      <c r="I104" s="122">
        <f>I56/720</f>
        <v>0</v>
      </c>
      <c r="J104" s="122">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121">
        <f>SUM(G106:J106)</f>
        <v>0.26423194444444448</v>
      </c>
      <c r="G106" s="126">
        <f>SUM(G107:G108)</f>
        <v>0</v>
      </c>
      <c r="H106" s="126">
        <f>SUM(H107:H108)</f>
        <v>3.447638888888889E-2</v>
      </c>
      <c r="I106" s="126">
        <f>SUM(I107:I108)</f>
        <v>1.8988888888888888E-2</v>
      </c>
      <c r="J106" s="124">
        <f>SUM(J107:J108)</f>
        <v>0.21076666666666669</v>
      </c>
      <c r="K106" s="13"/>
    </row>
    <row r="107" spans="1:11" ht="24" customHeight="1">
      <c r="A107" s="5"/>
      <c r="B107" s="1"/>
      <c r="C107" s="12"/>
      <c r="D107" s="47" t="s">
        <v>69</v>
      </c>
      <c r="E107" s="48" t="s">
        <v>70</v>
      </c>
      <c r="F107" s="121">
        <f t="shared" si="2"/>
        <v>0</v>
      </c>
      <c r="G107" s="122">
        <f>G59/720</f>
        <v>0</v>
      </c>
      <c r="H107" s="122">
        <f t="shared" ref="H107:J107" si="3">H59/744</f>
        <v>0</v>
      </c>
      <c r="I107" s="122">
        <f t="shared" si="3"/>
        <v>0</v>
      </c>
      <c r="J107" s="122">
        <f t="shared" si="3"/>
        <v>0</v>
      </c>
      <c r="K107" s="13"/>
    </row>
    <row r="108" spans="1:11" ht="24" customHeight="1">
      <c r="A108" s="5"/>
      <c r="B108" s="1"/>
      <c r="C108" s="12"/>
      <c r="D108" s="47" t="s">
        <v>71</v>
      </c>
      <c r="E108" s="83" t="s">
        <v>72</v>
      </c>
      <c r="F108" s="121">
        <f t="shared" si="2"/>
        <v>0.26423194444444448</v>
      </c>
      <c r="G108" s="122">
        <f>G60/720</f>
        <v>0</v>
      </c>
      <c r="H108" s="122">
        <f>H60/720</f>
        <v>3.447638888888889E-2</v>
      </c>
      <c r="I108" s="122">
        <f>I60/720</f>
        <v>1.8988888888888888E-2</v>
      </c>
      <c r="J108" s="122">
        <f>J60/720</f>
        <v>0.21076666666666669</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121">
        <f t="shared" si="2"/>
        <v>0</v>
      </c>
      <c r="G110" s="122">
        <f t="shared" ref="G110:J111" si="4">G62/720</f>
        <v>0</v>
      </c>
      <c r="H110" s="122">
        <f t="shared" si="4"/>
        <v>0</v>
      </c>
      <c r="I110" s="122">
        <f t="shared" si="4"/>
        <v>0</v>
      </c>
      <c r="J110" s="122">
        <f t="shared" si="4"/>
        <v>0</v>
      </c>
      <c r="K110" s="13"/>
    </row>
    <row r="111" spans="1:11" ht="30" customHeight="1">
      <c r="A111" s="5"/>
      <c r="B111" s="1"/>
      <c r="C111" s="12"/>
      <c r="D111" s="47" t="s">
        <v>75</v>
      </c>
      <c r="E111" s="68" t="s">
        <v>76</v>
      </c>
      <c r="F111" s="121">
        <f t="shared" si="2"/>
        <v>0</v>
      </c>
      <c r="G111" s="122">
        <f t="shared" si="4"/>
        <v>0</v>
      </c>
      <c r="H111" s="122">
        <f t="shared" si="4"/>
        <v>0</v>
      </c>
      <c r="I111" s="122">
        <f t="shared" si="4"/>
        <v>0</v>
      </c>
      <c r="J111" s="122">
        <f t="shared" si="4"/>
        <v>0</v>
      </c>
      <c r="K111" s="13"/>
    </row>
    <row r="112" spans="1:11" ht="30" customHeight="1">
      <c r="A112" s="5"/>
      <c r="B112" s="1"/>
      <c r="C112" s="12"/>
      <c r="D112" s="84" t="s">
        <v>77</v>
      </c>
      <c r="E112" s="85" t="s">
        <v>78</v>
      </c>
      <c r="F112" s="128">
        <f t="shared" si="2"/>
        <v>-1.1518563880485999E-15</v>
      </c>
      <c r="G112" s="129">
        <f>G66-G82-G103-G104-G106+G110-G111</f>
        <v>0</v>
      </c>
      <c r="H112" s="129">
        <f>H66+H77-H82-H103-H104-H106+H110-H111</f>
        <v>-5.134781488891349E-16</v>
      </c>
      <c r="I112" s="129">
        <f>I66+I77-I82-I103-I104-I106+I110-I111</f>
        <v>5.5511151231257827E-17</v>
      </c>
      <c r="J112" s="130">
        <f>J66+J77-J82-J104-J106+J110-J111</f>
        <v>-6.9388939039072284E-16</v>
      </c>
      <c r="K112" s="13"/>
    </row>
    <row r="113" spans="1:11" ht="18" customHeight="1">
      <c r="A113" s="5"/>
      <c r="B113" s="1"/>
      <c r="C113" s="12"/>
      <c r="D113" s="147" t="s">
        <v>81</v>
      </c>
      <c r="E113" s="148"/>
      <c r="F113" s="148"/>
      <c r="G113" s="148"/>
      <c r="H113" s="148"/>
      <c r="I113" s="148"/>
      <c r="J113" s="149"/>
      <c r="K113" s="13"/>
    </row>
    <row r="114" spans="1:11" ht="30" customHeight="1">
      <c r="A114" s="5"/>
      <c r="B114" s="1"/>
      <c r="C114" s="12"/>
      <c r="D114" s="42" t="s">
        <v>10</v>
      </c>
      <c r="E114" s="93" t="s">
        <v>82</v>
      </c>
      <c r="F114" s="119">
        <f>SUM(G114:J114)</f>
        <v>10.55</v>
      </c>
      <c r="G114" s="131"/>
      <c r="H114" s="131">
        <v>10.55</v>
      </c>
      <c r="I114" s="131"/>
      <c r="J114" s="131"/>
      <c r="K114" s="13"/>
    </row>
    <row r="115" spans="1:11" ht="30" customHeight="1">
      <c r="A115" s="5"/>
      <c r="B115" s="1"/>
      <c r="C115" s="12"/>
      <c r="D115" s="84" t="s">
        <v>29</v>
      </c>
      <c r="E115" s="95" t="s">
        <v>83</v>
      </c>
      <c r="F115" s="129">
        <f>SUM(G115:J115)</f>
        <v>18.32</v>
      </c>
      <c r="G115" s="132"/>
      <c r="H115" s="131">
        <v>12.6</v>
      </c>
      <c r="I115" s="131">
        <v>5.72</v>
      </c>
      <c r="J115" s="127"/>
      <c r="K115" s="13"/>
    </row>
    <row r="116" spans="1:11" ht="18" customHeight="1">
      <c r="A116" s="5"/>
      <c r="B116" s="1"/>
      <c r="C116" s="12"/>
      <c r="D116" s="137" t="s">
        <v>84</v>
      </c>
      <c r="E116" s="138"/>
      <c r="F116" s="138"/>
      <c r="G116" s="138"/>
      <c r="H116" s="138"/>
      <c r="I116" s="138"/>
      <c r="J116" s="139"/>
      <c r="K116" s="13"/>
    </row>
    <row r="117" spans="1:11" ht="30" customHeight="1">
      <c r="A117" s="5"/>
      <c r="B117" s="1"/>
      <c r="C117" s="12"/>
      <c r="D117" s="42" t="s">
        <v>10</v>
      </c>
      <c r="E117" s="93" t="s">
        <v>4</v>
      </c>
      <c r="F117" s="119">
        <f>SUM(G117:J117)</f>
        <v>2566.5800515000001</v>
      </c>
      <c r="G117" s="133">
        <f>SUM(G118,G121,G124)</f>
        <v>0</v>
      </c>
      <c r="H117" s="133">
        <f>SUM(H118,H121,H124)</f>
        <v>2566.5800515000001</v>
      </c>
      <c r="I117" s="133">
        <f>SUM(I118,I121,I124)</f>
        <v>0</v>
      </c>
      <c r="J117" s="134">
        <f>SUM(J118,J121,J124)</f>
        <v>0</v>
      </c>
      <c r="K117" s="13"/>
    </row>
    <row r="118" spans="1:11" s="59" customFormat="1" ht="24" customHeight="1">
      <c r="A118" s="53"/>
      <c r="B118" s="2"/>
      <c r="C118" s="54"/>
      <c r="D118" s="47" t="s">
        <v>12</v>
      </c>
      <c r="E118" s="78" t="s">
        <v>85</v>
      </c>
      <c r="F118" s="126">
        <f>SUM(G118:J118)</f>
        <v>0</v>
      </c>
      <c r="G118" s="126">
        <f>SUM(G119:G120)</f>
        <v>0</v>
      </c>
      <c r="H118" s="126">
        <f>SUM(H119:H120)</f>
        <v>0</v>
      </c>
      <c r="I118" s="126">
        <f>SUM(I119:I120)</f>
        <v>0</v>
      </c>
      <c r="J118" s="124">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126">
        <f>SUM(G121:J121)</f>
        <v>0</v>
      </c>
      <c r="G121" s="126">
        <f>SUM(G122:G123)</f>
        <v>0</v>
      </c>
      <c r="H121" s="126">
        <f>SUM(H122:H123)</f>
        <v>0</v>
      </c>
      <c r="I121" s="126">
        <f>SUM(I122:I123)</f>
        <v>0</v>
      </c>
      <c r="J121" s="124">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126">
        <f>SUM(G124:J124)</f>
        <v>2566.5800515000001</v>
      </c>
      <c r="G124" s="126">
        <f>SUM(G125:G127)</f>
        <v>0</v>
      </c>
      <c r="H124" s="126">
        <f>SUM(H125:H127)</f>
        <v>2566.5800515000001</v>
      </c>
      <c r="I124" s="126">
        <f>SUM(I125:I127)</f>
        <v>0</v>
      </c>
      <c r="J124" s="124">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121">
        <f>SUM(G126:J126)</f>
        <v>2566.5800515000001</v>
      </c>
      <c r="G126" s="122"/>
      <c r="H126" s="122">
        <f>H114*243277.73/1000</f>
        <v>2566.5800515000001</v>
      </c>
      <c r="I126" s="122"/>
      <c r="J126" s="125"/>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7" t="s">
        <v>90</v>
      </c>
      <c r="E128" s="138"/>
      <c r="F128" s="138"/>
      <c r="G128" s="138"/>
      <c r="H128" s="138"/>
      <c r="I128" s="138"/>
      <c r="J128" s="139"/>
      <c r="K128" s="58"/>
    </row>
    <row r="129" spans="1:11" s="59" customFormat="1" ht="24" customHeight="1">
      <c r="A129" s="2"/>
      <c r="B129" s="2"/>
      <c r="C129" s="54"/>
      <c r="D129" s="42" t="s">
        <v>10</v>
      </c>
      <c r="E129" s="103" t="s">
        <v>91</v>
      </c>
      <c r="F129" s="119">
        <f>SUM(G129:J129)</f>
        <v>0</v>
      </c>
      <c r="G129" s="118">
        <f>SUM(G130:G131)</f>
        <v>0</v>
      </c>
      <c r="H129" s="118">
        <f>SUM(H130:H131)</f>
        <v>0</v>
      </c>
      <c r="I129" s="118">
        <f>SUM(I130:I131)</f>
        <v>0</v>
      </c>
      <c r="J129" s="120">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7" t="s">
        <v>94</v>
      </c>
      <c r="E132" s="138"/>
      <c r="F132" s="138"/>
      <c r="G132" s="138"/>
      <c r="H132" s="138"/>
      <c r="I132" s="138"/>
      <c r="J132" s="139"/>
      <c r="K132" s="58"/>
    </row>
    <row r="133" spans="1:11" ht="30" customHeight="1">
      <c r="C133" s="54"/>
      <c r="D133" s="42" t="s">
        <v>10</v>
      </c>
      <c r="E133" s="103" t="s">
        <v>95</v>
      </c>
      <c r="F133" s="119">
        <f>SUM(G133:J133)</f>
        <v>4172.6530000000002</v>
      </c>
      <c r="G133" s="118">
        <f>SUM(G134,G137,G140)</f>
        <v>0</v>
      </c>
      <c r="H133" s="118">
        <f>SUM(H134,H137,H140)</f>
        <v>4172.6530000000002</v>
      </c>
      <c r="I133" s="118">
        <f>SUM(I134,I137,I140)</f>
        <v>0</v>
      </c>
      <c r="J133" s="120">
        <f>SUM(J134,J137,J140)</f>
        <v>0</v>
      </c>
      <c r="K133" s="58"/>
    </row>
    <row r="134" spans="1:11" ht="24" customHeight="1">
      <c r="C134" s="54"/>
      <c r="D134" s="47" t="s">
        <v>12</v>
      </c>
      <c r="E134" s="78" t="s">
        <v>85</v>
      </c>
      <c r="F134" s="126">
        <f>SUM(G134:J134)</f>
        <v>0</v>
      </c>
      <c r="G134" s="126">
        <f>SUM(G135:G136)</f>
        <v>0</v>
      </c>
      <c r="H134" s="126">
        <f>SUM(H135:H136)</f>
        <v>0</v>
      </c>
      <c r="I134" s="126">
        <f>SUM(I135:I136)</f>
        <v>0</v>
      </c>
      <c r="J134" s="124">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126">
        <f>SUM(G137:J137)</f>
        <v>0</v>
      </c>
      <c r="G137" s="126">
        <f>SUM(G138:G139)</f>
        <v>0</v>
      </c>
      <c r="H137" s="126">
        <f>SUM(H138:H139)</f>
        <v>0</v>
      </c>
      <c r="I137" s="126">
        <f>SUM(I138:I139)</f>
        <v>0</v>
      </c>
      <c r="J137" s="124">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126">
        <f>SUM(G140:J140)</f>
        <v>4172.6530000000002</v>
      </c>
      <c r="G140" s="126">
        <f>SUM(G141:G143)</f>
        <v>0</v>
      </c>
      <c r="H140" s="126">
        <f>SUM(H141:H143)</f>
        <v>4172.6530000000002</v>
      </c>
      <c r="I140" s="126">
        <f>SUM(I141:I143)</f>
        <v>0</v>
      </c>
      <c r="J140" s="124">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IF('[9]46 - передача'!$E$126="", "", '[9]46 - передача'!$E$126)</f>
        <v>ОАО Кубаньэнерго за содержание сетей</v>
      </c>
      <c r="F142" s="121">
        <f>SUM(G142:J142)</f>
        <v>4172.6530000000002</v>
      </c>
      <c r="G142" s="122"/>
      <c r="H142" s="122">
        <v>4172.6530000000002</v>
      </c>
      <c r="I142" s="122"/>
      <c r="J142" s="125"/>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126">
        <f>SUM(G145:J145)</f>
        <v>0</v>
      </c>
      <c r="G145" s="126">
        <f>SUM(G146:G147)</f>
        <v>0</v>
      </c>
      <c r="H145" s="126">
        <f>SUM(H146:H147)</f>
        <v>0</v>
      </c>
      <c r="I145" s="126">
        <f>SUM(I146:I147)</f>
        <v>0</v>
      </c>
      <c r="J145" s="124">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WVO983182:WVR98318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lpstr>год</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2018-02-06T07:13:26Z</dcterms:modified>
</cp:coreProperties>
</file>